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00" windowHeight="10350" tabRatio="704" activeTab="2"/>
  </bookViews>
  <sheets>
    <sheet name="Enc. Sociais" sheetId="1" r:id="rId1"/>
    <sheet name="RESUMO" sheetId="2" r:id="rId2"/>
    <sheet name="CAPINA DIST" sheetId="3" r:id="rId3"/>
    <sheet name="VARRIÇÃO DIST" sheetId="4" r:id="rId4"/>
    <sheet name="PINTURA DIST" sheetId="5" r:id="rId5"/>
    <sheet name="Adm. Projeto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4">#REF!</definedName>
    <definedName name="\a" localSheetId="1">#REF!</definedName>
    <definedName name="\a" localSheetId="3">#REF!</definedName>
    <definedName name="\a">#REF!</definedName>
    <definedName name="\b" localSheetId="4">'[1]Quilometragem de Setor'!#REF!</definedName>
    <definedName name="\b" localSheetId="1">'[1]Quilometragem de Setor'!#REF!</definedName>
    <definedName name="\b" localSheetId="3">'[1]Quilometragem de Setor'!#REF!</definedName>
    <definedName name="\b">'[1]Quilometragem de Setor'!#REF!</definedName>
    <definedName name="\e" localSheetId="4">#REF!</definedName>
    <definedName name="\e" localSheetId="1">#REF!</definedName>
    <definedName name="\e" localSheetId="3">#REF!</definedName>
    <definedName name="\e">#REF!</definedName>
    <definedName name="\p" localSheetId="4">#REF!</definedName>
    <definedName name="\p" localSheetId="1">#REF!</definedName>
    <definedName name="\p" localSheetId="3">#REF!</definedName>
    <definedName name="\p">#REF!</definedName>
    <definedName name="_" localSheetId="4">#REF!</definedName>
    <definedName name="_" localSheetId="1">#REF!</definedName>
    <definedName name="_" localSheetId="3">#REF!</definedName>
    <definedName name="_">#REF!</definedName>
    <definedName name="__123Graph_ACurrent" hidden="1">'[2]2- Varrição Man.- Imp. de Cesto'!$BD$1:$BN$1</definedName>
    <definedName name="__123Graph_BCurrent" hidden="1">'[2]2- Varrição Man.- Imp. de Cesto'!$BD$2:$BN$2</definedName>
    <definedName name="__123Graph_CCurrent" hidden="1">'[2]2- Varrição Man.- Imp. de Cesto'!$BD$3:$BN$3</definedName>
    <definedName name="__123Graph_DCurrent" hidden="1">'[2]2- Varrição Man.- Imp. de Cesto'!$BD$4:$BN$4</definedName>
    <definedName name="__123Graph_ECurrent" hidden="1">'[2]2- Varrição Man.- Imp. de Cesto'!$BD$5:$BN$5</definedName>
    <definedName name="__123Graph_FCurrent" hidden="1">'[2]2- Varrição Man.- Imp. de Cesto'!$BD$6:$BN$6</definedName>
    <definedName name="_Altera_operacao">'[3]COMPARATIVO'!$H$20</definedName>
    <definedName name="_Atualiza_outorga" localSheetId="4">'[3]COMPARATIVO'!#REF!</definedName>
    <definedName name="_Atualiza_outorga" localSheetId="1">'[3]COMPARATIVO'!#REF!</definedName>
    <definedName name="_Atualiza_outorga" localSheetId="3">'[3]COMPARATIVO'!#REF!</definedName>
    <definedName name="_Atualiza_outorga">'[3]COMPARATIVO'!#REF!</definedName>
    <definedName name="_BAL1" localSheetId="4">#REF!</definedName>
    <definedName name="_BAL1" localSheetId="1">#REF!</definedName>
    <definedName name="_BAL1" localSheetId="3">#REF!</definedName>
    <definedName name="_BAL1">#REF!</definedName>
    <definedName name="_BLC1">#N/A</definedName>
    <definedName name="_BLC2">#N/A</definedName>
    <definedName name="_BLC3">#N/A</definedName>
    <definedName name="_BLC4">#N/A</definedName>
    <definedName name="_CTD1" localSheetId="4">#REF!</definedName>
    <definedName name="_CTD1" localSheetId="1">#REF!</definedName>
    <definedName name="_CTD1" localSheetId="3">#REF!</definedName>
    <definedName name="_CTD1">#REF!</definedName>
    <definedName name="_Fator_atualiza_outorga" localSheetId="4">'[3]COMPARATIVO'!#REF!</definedName>
    <definedName name="_Fator_atualiza_outorga" localSheetId="1">'[3]COMPARATIVO'!#REF!</definedName>
    <definedName name="_Fator_atualiza_outorga" localSheetId="3">'[3]COMPARATIVO'!#REF!</definedName>
    <definedName name="_Fator_atualiza_outorga">'[3]COMPARATIVO'!#REF!</definedName>
    <definedName name="_Fill" localSheetId="4" hidden="1">#REF!</definedName>
    <definedName name="_Fill" localSheetId="1" hidden="1">#REF!</definedName>
    <definedName name="_Fill" localSheetId="3" hidden="1">#REF!</definedName>
    <definedName name="_Fill" hidden="1">#REF!</definedName>
    <definedName name="_Fillb" localSheetId="4" hidden="1">#REF!</definedName>
    <definedName name="_Fillb" localSheetId="1" hidden="1">#REF!</definedName>
    <definedName name="_Fillb" localSheetId="3" hidden="1">#REF!</definedName>
    <definedName name="_Fillb" hidden="1">#REF!</definedName>
    <definedName name="_Indice_Operacao">'[3]COMPARATIVO'!$J$20</definedName>
    <definedName name="_MLH1" localSheetId="4">#REF!</definedName>
    <definedName name="_MLH1" localSheetId="1">#REF!</definedName>
    <definedName name="_MLH1" localSheetId="3">#REF!</definedName>
    <definedName name="_MLH1">#REF!</definedName>
    <definedName name="_MLH2" localSheetId="4">#REF!</definedName>
    <definedName name="_MLH2" localSheetId="1">#REF!</definedName>
    <definedName name="_MLH2" localSheetId="3">#REF!</definedName>
    <definedName name="_MLH2">#REF!</definedName>
    <definedName name="_MLH3" localSheetId="4">#REF!</definedName>
    <definedName name="_MLH3" localSheetId="1">#REF!</definedName>
    <definedName name="_MLH3" localSheetId="3">#REF!</definedName>
    <definedName name="_MLH3">#REF!</definedName>
    <definedName name="_PU1" localSheetId="4">'[1]OBRJU95'!#REF!</definedName>
    <definedName name="_PU1" localSheetId="1">'[1]OBRJU95'!#REF!</definedName>
    <definedName name="_PU1" localSheetId="3">'[1]OBRJU95'!#REF!</definedName>
    <definedName name="_PU1">'[1]OBRJU95'!#REF!</definedName>
    <definedName name="_RC" localSheetId="4">#REF!</definedName>
    <definedName name="_RC" localSheetId="1">#REF!</definedName>
    <definedName name="_RC" localSheetId="3">#REF!</definedName>
    <definedName name="_RC">#REF!</definedName>
    <definedName name="_TA1" localSheetId="4">'[1]OBRJU95'!#REF!</definedName>
    <definedName name="_TA1" localSheetId="1">'[1]OBRJU95'!#REF!</definedName>
    <definedName name="_TA1" localSheetId="3">'[1]OBRJU95'!#REF!</definedName>
    <definedName name="_TA1">'[1]OBRJU95'!#REF!</definedName>
    <definedName name="_TA2" localSheetId="4">'[1]OBRJU95'!#REF!</definedName>
    <definedName name="_TA2" localSheetId="1">'[1]OBRJU95'!#REF!</definedName>
    <definedName name="_TA2" localSheetId="3">'[1]OBRJU95'!#REF!</definedName>
    <definedName name="_TA2">'[1]OBRJU95'!#REF!</definedName>
    <definedName name="_Table1_In1" localSheetId="4" hidden="1">#REF!</definedName>
    <definedName name="_Table1_In1" localSheetId="1" hidden="1">#REF!</definedName>
    <definedName name="_Table1_In1" localSheetId="3" hidden="1">#REF!</definedName>
    <definedName name="_Table1_In1" hidden="1">#REF!</definedName>
    <definedName name="_Table1_Out" localSheetId="4" hidden="1">#REF!</definedName>
    <definedName name="_Table1_Out" localSheetId="1" hidden="1">#REF!</definedName>
    <definedName name="_Table1_Out" localSheetId="3" hidden="1">#REF!</definedName>
    <definedName name="_Table1_Out" hidden="1">#REF!</definedName>
    <definedName name="_Table2_In1" localSheetId="4" hidden="1">#REF!</definedName>
    <definedName name="_Table2_In1" localSheetId="1" hidden="1">#REF!</definedName>
    <definedName name="_Table2_In1" localSheetId="3" hidden="1">#REF!</definedName>
    <definedName name="_Table2_In1" hidden="1">#REF!</definedName>
    <definedName name="_Table2_Out" localSheetId="4" hidden="1">#REF!</definedName>
    <definedName name="_Table2_Out" localSheetId="1" hidden="1">#REF!</definedName>
    <definedName name="_Table2_Out" localSheetId="3" hidden="1">#REF!</definedName>
    <definedName name="_Table2_Out" hidden="1">#REF!</definedName>
    <definedName name="_VAX1" localSheetId="4">#REF!</definedName>
    <definedName name="_VAX1" localSheetId="1">#REF!</definedName>
    <definedName name="_VAX1" localSheetId="3">#REF!</definedName>
    <definedName name="_VAX1">#REF!</definedName>
    <definedName name="_VAX2" localSheetId="4">#REF!</definedName>
    <definedName name="_VAX2" localSheetId="1">#REF!</definedName>
    <definedName name="_VAX2" localSheetId="3">#REF!</definedName>
    <definedName name="_VAX2">#REF!</definedName>
    <definedName name="_VRL1" localSheetId="4">#REF!</definedName>
    <definedName name="_VRL1" localSheetId="1">#REF!</definedName>
    <definedName name="_VRL1" localSheetId="3">#REF!</definedName>
    <definedName name="_VRL1">#REF!</definedName>
    <definedName name="_VRL2" localSheetId="4">#REF!</definedName>
    <definedName name="_VRL2" localSheetId="1">#REF!</definedName>
    <definedName name="_VRL2" localSheetId="3">#REF!</definedName>
    <definedName name="_VRL2">#REF!</definedName>
    <definedName name="_VRL3" localSheetId="4">#REF!</definedName>
    <definedName name="_VRL3" localSheetId="1">#REF!</definedName>
    <definedName name="_VRL3" localSheetId="3">#REF!</definedName>
    <definedName name="_VRL3">#REF!</definedName>
    <definedName name="A" localSheetId="4">#REF!</definedName>
    <definedName name="A" localSheetId="1">#REF!</definedName>
    <definedName name="A" localSheetId="3">#REF!</definedName>
    <definedName name="A">#REF!</definedName>
    <definedName name="a6.ncg" localSheetId="4">#REF!</definedName>
    <definedName name="a6.ncg" localSheetId="1">#REF!</definedName>
    <definedName name="a6.ncg" localSheetId="3">#REF!</definedName>
    <definedName name="a6.ncg">#REF!</definedName>
    <definedName name="aa" localSheetId="4">'[1]Quilometragem de Setor'!#REF!</definedName>
    <definedName name="aa" localSheetId="1">'[1]Quilometragem de Setor'!#REF!</definedName>
    <definedName name="aa" localSheetId="3">'[1]Quilometragem de Setor'!#REF!</definedName>
    <definedName name="aa">'[1]Quilometragem de Setor'!#REF!</definedName>
    <definedName name="AAA" localSheetId="4">#REF!</definedName>
    <definedName name="AAA" localSheetId="1">#REF!</definedName>
    <definedName name="AAA" localSheetId="3">#REF!</definedName>
    <definedName name="AAA">#REF!</definedName>
    <definedName name="aaaa" localSheetId="1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aaaa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AB" localSheetId="4">#REF!</definedName>
    <definedName name="AB" localSheetId="1">#REF!</definedName>
    <definedName name="AB" localSheetId="3">#REF!</definedName>
    <definedName name="AB">#REF!</definedName>
    <definedName name="Acréscimo_de_hora_extra" localSheetId="4">#REF!</definedName>
    <definedName name="Acréscimo_de_hora_extra" localSheetId="1">#REF!</definedName>
    <definedName name="Acréscimo_de_hora_extra" localSheetId="3">#REF!</definedName>
    <definedName name="Acréscimo_de_hora_extra">#REF!</definedName>
    <definedName name="Acréscimo_feriado" localSheetId="4">#REF!</definedName>
    <definedName name="Acréscimo_feriado" localSheetId="1">#REF!</definedName>
    <definedName name="Acréscimo_feriado" localSheetId="3">#REF!</definedName>
    <definedName name="Acréscimo_feriado">#REF!</definedName>
    <definedName name="AD" localSheetId="4">#REF!</definedName>
    <definedName name="AD" localSheetId="1">#REF!</definedName>
    <definedName name="AD" localSheetId="3">#REF!</definedName>
    <definedName name="AD">#REF!</definedName>
    <definedName name="ADEQ">"Texto 9"</definedName>
    <definedName name="Adicional_noturno" localSheetId="4">#REF!</definedName>
    <definedName name="Adicional_noturno" localSheetId="1">#REF!</definedName>
    <definedName name="Adicional_noturno" localSheetId="3">#REF!</definedName>
    <definedName name="Adicional_noturno">#REF!</definedName>
    <definedName name="ADNOTURNO" localSheetId="4">#REF!</definedName>
    <definedName name="ADNOTURNO" localSheetId="1">#REF!</definedName>
    <definedName name="ADNOTURNO" localSheetId="3">#REF!</definedName>
    <definedName name="ADNOTURNO">#REF!</definedName>
    <definedName name="AF" localSheetId="4">#REF!</definedName>
    <definedName name="AF" localSheetId="1">#REF!</definedName>
    <definedName name="AF" localSheetId="3">#REF!</definedName>
    <definedName name="AF">#REF!</definedName>
    <definedName name="AGRUPAMENTO_I" localSheetId="4">#REF!</definedName>
    <definedName name="AGRUPAMENTO_I" localSheetId="1">#REF!</definedName>
    <definedName name="AGRUPAMENTO_I" localSheetId="3">#REF!</definedName>
    <definedName name="AGRUPAMENTO_I">#REF!</definedName>
    <definedName name="AGRUPAMENTO_II" localSheetId="4">#REF!</definedName>
    <definedName name="AGRUPAMENTO_II" localSheetId="1">#REF!</definedName>
    <definedName name="AGRUPAMENTO_II" localSheetId="3">#REF!</definedName>
    <definedName name="AGRUPAMENTO_II">#REF!</definedName>
    <definedName name="AGRUPAMENTO_III" localSheetId="4">#REF!</definedName>
    <definedName name="AGRUPAMENTO_III" localSheetId="1">#REF!</definedName>
    <definedName name="AGRUPAMENTO_III" localSheetId="3">#REF!</definedName>
    <definedName name="AGRUPAMENTO_III">#REF!</definedName>
    <definedName name="AGRUPAMENTO_IV" localSheetId="4">#REF!</definedName>
    <definedName name="AGRUPAMENTO_IV" localSheetId="1">#REF!</definedName>
    <definedName name="AGRUPAMENTO_IV" localSheetId="3">#REF!</definedName>
    <definedName name="AGRUPAMENTO_IV">#REF!</definedName>
    <definedName name="AGRUPAMENTO_V" localSheetId="4">#REF!</definedName>
    <definedName name="AGRUPAMENTO_V" localSheetId="1">#REF!</definedName>
    <definedName name="AGRUPAMENTO_V" localSheetId="3">#REF!</definedName>
    <definedName name="AGRUPAMENTO_V">#REF!</definedName>
    <definedName name="AIR" localSheetId="4">#REF!</definedName>
    <definedName name="AIR" localSheetId="1">#REF!</definedName>
    <definedName name="AIR" localSheetId="3">#REF!</definedName>
    <definedName name="AIR">#REF!</definedName>
    <definedName name="Ajudante_diu_cap_mec" localSheetId="4">#REF!</definedName>
    <definedName name="Ajudante_diu_cap_mec" localSheetId="1">#REF!</definedName>
    <definedName name="Ajudante_diu_cap_mec" localSheetId="3">#REF!</definedName>
    <definedName name="Ajudante_diu_cap_mec">#REF!</definedName>
    <definedName name="Ajudante_diu_cap_mec_res" localSheetId="4">#REF!</definedName>
    <definedName name="Ajudante_diu_cap_mec_res" localSheetId="1">#REF!</definedName>
    <definedName name="Ajudante_diu_cap_mec_res" localSheetId="3">#REF!</definedName>
    <definedName name="Ajudante_diu_cap_mec_res">#REF!</definedName>
    <definedName name="Ajudante_diu_eq_padrão" localSheetId="4">#REF!</definedName>
    <definedName name="Ajudante_diu_eq_padrão" localSheetId="1">#REF!</definedName>
    <definedName name="Ajudante_diu_eq_padrão" localSheetId="3">#REF!</definedName>
    <definedName name="Ajudante_diu_eq_padrão">#REF!</definedName>
    <definedName name="Ajudante_diu_eq_padrão_res" localSheetId="4">#REF!</definedName>
    <definedName name="Ajudante_diu_eq_padrão_res" localSheetId="1">#REF!</definedName>
    <definedName name="Ajudante_diu_eq_padrão_res" localSheetId="3">#REF!</definedName>
    <definedName name="Ajudante_diu_eq_padrão_res">#REF!</definedName>
    <definedName name="Ajudante_diu_lav_vias" localSheetId="4">#REF!</definedName>
    <definedName name="Ajudante_diu_lav_vias" localSheetId="1">#REF!</definedName>
    <definedName name="Ajudante_diu_lav_vias" localSheetId="3">#REF!</definedName>
    <definedName name="Ajudante_diu_lav_vias">#REF!</definedName>
    <definedName name="Ajudante_diu_lav_vias_res" localSheetId="4">#REF!</definedName>
    <definedName name="Ajudante_diu_lav_vias_res" localSheetId="1">#REF!</definedName>
    <definedName name="Ajudante_diu_lav_vias_res" localSheetId="3">#REF!</definedName>
    <definedName name="Ajudante_diu_lav_vias_res">#REF!</definedName>
    <definedName name="Ajudante_diu_op_aterro" localSheetId="4">#REF!</definedName>
    <definedName name="Ajudante_diu_op_aterro" localSheetId="1">#REF!</definedName>
    <definedName name="Ajudante_diu_op_aterro" localSheetId="3">#REF!</definedName>
    <definedName name="Ajudante_diu_op_aterro">#REF!</definedName>
    <definedName name="Ajudante_diu_op_aterro_res" localSheetId="4">#REF!</definedName>
    <definedName name="Ajudante_diu_op_aterro_res" localSheetId="1">#REF!</definedName>
    <definedName name="Ajudante_diu_op_aterro_res" localSheetId="3">#REF!</definedName>
    <definedName name="Ajudante_diu_op_aterro_res">#REF!</definedName>
    <definedName name="Ajudante_diu_usi_rec_comp" localSheetId="4">#REF!</definedName>
    <definedName name="Ajudante_diu_usi_rec_comp" localSheetId="1">#REF!</definedName>
    <definedName name="Ajudante_diu_usi_rec_comp" localSheetId="3">#REF!</definedName>
    <definedName name="Ajudante_diu_usi_rec_comp">#REF!</definedName>
    <definedName name="Ajudante_diu_usi_rec_comp_res" localSheetId="4">#REF!</definedName>
    <definedName name="Ajudante_diu_usi_rec_comp_res" localSheetId="1">#REF!</definedName>
    <definedName name="Ajudante_diu_usi_rec_comp_res" localSheetId="3">#REF!</definedName>
    <definedName name="Ajudante_diu_usi_rec_comp_res">#REF!</definedName>
    <definedName name="Ajudante_diu_usi_tra_RSSS" localSheetId="4">#REF!</definedName>
    <definedName name="Ajudante_diu_usi_tra_RSSS" localSheetId="1">#REF!</definedName>
    <definedName name="Ajudante_diu_usi_tra_RSSS" localSheetId="3">#REF!</definedName>
    <definedName name="Ajudante_diu_usi_tra_RSSS">#REF!</definedName>
    <definedName name="Ajudante_diu_usi_tra_RSSS_res" localSheetId="4">#REF!</definedName>
    <definedName name="Ajudante_diu_usi_tra_RSSS_res" localSheetId="1">#REF!</definedName>
    <definedName name="Ajudante_diu_usi_tra_RSSS_res" localSheetId="3">#REF!</definedName>
    <definedName name="Ajudante_diu_usi_tra_RSSS_res">#REF!</definedName>
    <definedName name="Ajudante_not_cap_mec" localSheetId="4">#REF!</definedName>
    <definedName name="Ajudante_not_cap_mec" localSheetId="1">#REF!</definedName>
    <definedName name="Ajudante_not_cap_mec" localSheetId="3">#REF!</definedName>
    <definedName name="Ajudante_not_cap_mec">#REF!</definedName>
    <definedName name="Ajudante_not_cap_mec_res" localSheetId="4">#REF!</definedName>
    <definedName name="Ajudante_not_cap_mec_res" localSheetId="1">#REF!</definedName>
    <definedName name="Ajudante_not_cap_mec_res" localSheetId="3">#REF!</definedName>
    <definedName name="Ajudante_not_cap_mec_res">#REF!</definedName>
    <definedName name="Ajudante_not_eq_padrão" localSheetId="4">#REF!</definedName>
    <definedName name="Ajudante_not_eq_padrão" localSheetId="1">#REF!</definedName>
    <definedName name="Ajudante_not_eq_padrão" localSheetId="3">#REF!</definedName>
    <definedName name="Ajudante_not_eq_padrão">#REF!</definedName>
    <definedName name="Ajudante_not_eq_padrão_res" localSheetId="4">#REF!</definedName>
    <definedName name="Ajudante_not_eq_padrão_res" localSheetId="1">#REF!</definedName>
    <definedName name="Ajudante_not_eq_padrão_res" localSheetId="3">#REF!</definedName>
    <definedName name="Ajudante_not_eq_padrão_res">#REF!</definedName>
    <definedName name="Ajudante_not_lav_vias" localSheetId="4">#REF!</definedName>
    <definedName name="Ajudante_not_lav_vias" localSheetId="1">#REF!</definedName>
    <definedName name="Ajudante_not_lav_vias" localSheetId="3">#REF!</definedName>
    <definedName name="Ajudante_not_lav_vias">#REF!</definedName>
    <definedName name="Ajudante_not_lav_vias_res" localSheetId="4">#REF!</definedName>
    <definedName name="Ajudante_not_lav_vias_res" localSheetId="1">#REF!</definedName>
    <definedName name="Ajudante_not_lav_vias_res" localSheetId="3">#REF!</definedName>
    <definedName name="Ajudante_not_lav_vias_res">#REF!</definedName>
    <definedName name="Ajudante_not_op_aterro" localSheetId="4">#REF!</definedName>
    <definedName name="Ajudante_not_op_aterro" localSheetId="1">#REF!</definedName>
    <definedName name="Ajudante_not_op_aterro" localSheetId="3">#REF!</definedName>
    <definedName name="Ajudante_not_op_aterro">#REF!</definedName>
    <definedName name="Ajudante_not_op_aterro_res" localSheetId="4">#REF!</definedName>
    <definedName name="Ajudante_not_op_aterro_res" localSheetId="1">#REF!</definedName>
    <definedName name="Ajudante_not_op_aterro_res" localSheetId="3">#REF!</definedName>
    <definedName name="Ajudante_not_op_aterro_res">#REF!</definedName>
    <definedName name="Ajudante_not_usi_rec_comp" localSheetId="4">#REF!</definedName>
    <definedName name="Ajudante_not_usi_rec_comp" localSheetId="1">#REF!</definedName>
    <definedName name="Ajudante_not_usi_rec_comp" localSheetId="3">#REF!</definedName>
    <definedName name="Ajudante_not_usi_rec_comp">#REF!</definedName>
    <definedName name="Ajudante_not_usi_rec_comp_res" localSheetId="4">#REF!</definedName>
    <definedName name="Ajudante_not_usi_rec_comp_res" localSheetId="1">#REF!</definedName>
    <definedName name="Ajudante_not_usi_rec_comp_res" localSheetId="3">#REF!</definedName>
    <definedName name="Ajudante_not_usi_rec_comp_res">#REF!</definedName>
    <definedName name="Ajudante_not_usi_tra_RSSS" localSheetId="4">#REF!</definedName>
    <definedName name="Ajudante_not_usi_tra_RSSS" localSheetId="1">#REF!</definedName>
    <definedName name="Ajudante_not_usi_tra_RSSS" localSheetId="3">#REF!</definedName>
    <definedName name="Ajudante_not_usi_tra_RSSS">#REF!</definedName>
    <definedName name="Ajudante_not_usi_tra_RSSS_res" localSheetId="4">#REF!</definedName>
    <definedName name="Ajudante_not_usi_tra_RSSS_res" localSheetId="1">#REF!</definedName>
    <definedName name="Ajudante_not_usi_tra_RSSS_res" localSheetId="3">#REF!</definedName>
    <definedName name="Ajudante_not_usi_tra_RSSS_res">#REF!</definedName>
    <definedName name="amortizaciones" localSheetId="1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amortizaciones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Análise" localSheetId="4">#REF!</definedName>
    <definedName name="Análise" localSheetId="1">#REF!</definedName>
    <definedName name="Análise" localSheetId="3">#REF!</definedName>
    <definedName name="Análise">#REF!</definedName>
    <definedName name="AnimCapa" localSheetId="4">#REF!</definedName>
    <definedName name="AnimCapa" localSheetId="1">#REF!</definedName>
    <definedName name="AnimCapa" localSheetId="3">#REF!</definedName>
    <definedName name="AnimCapa">#REF!</definedName>
    <definedName name="AnimDetalhes" localSheetId="4">#REF!</definedName>
    <definedName name="AnimDetalhes" localSheetId="1">#REF!</definedName>
    <definedName name="AnimDetalhes" localSheetId="3">#REF!</definedName>
    <definedName name="AnimDetalhes">#REF!</definedName>
    <definedName name="Apoio" localSheetId="4">#REF!</definedName>
    <definedName name="Apoio" localSheetId="1">#REF!</definedName>
    <definedName name="Apoio" localSheetId="3">#REF!</definedName>
    <definedName name="Apoio">#REF!</definedName>
    <definedName name="_xlnm.Print_Area" localSheetId="5">'Adm. Projeto'!$B$2:$F$42</definedName>
    <definedName name="_xlnm.Print_Area" localSheetId="0">'Enc. Sociais'!$B$2:$D$34</definedName>
    <definedName name="_xlnm.Print_Area" localSheetId="1">'RESUMO'!$B$2:$G$9</definedName>
    <definedName name="Area_impressao_IM" localSheetId="2">'CAPINA DIST'!$A$1:$N$262</definedName>
    <definedName name="Area_impressao_IM" localSheetId="4">'PINTURA DIST'!$A$1:$N$124</definedName>
    <definedName name="Area_impressao_IM" localSheetId="3">'VARRIÇÃO DIST'!$A$1:$N$125</definedName>
    <definedName name="as" localSheetId="1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as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AterroCapa" localSheetId="4">#REF!</definedName>
    <definedName name="AterroCapa" localSheetId="1">#REF!</definedName>
    <definedName name="AterroCapa" localSheetId="3">#REF!</definedName>
    <definedName name="AterroCapa">#REF!</definedName>
    <definedName name="AterroDetalhes" localSheetId="4">#REF!</definedName>
    <definedName name="AterroDetalhes" localSheetId="1">#REF!</definedName>
    <definedName name="AterroDetalhes" localSheetId="3">#REF!</definedName>
    <definedName name="AterroDetalhes">#REF!</definedName>
    <definedName name="B" localSheetId="4">#REF!</definedName>
    <definedName name="B" localSheetId="1">#REF!</definedName>
    <definedName name="B" localSheetId="3">#REF!</definedName>
    <definedName name="B">#REF!</definedName>
    <definedName name="BAL" localSheetId="4">#REF!</definedName>
    <definedName name="BAL" localSheetId="1">#REF!</definedName>
    <definedName name="BAL" localSheetId="3">#REF!</definedName>
    <definedName name="BAL">#REF!</definedName>
    <definedName name="BAL0" localSheetId="4">#REF!</definedName>
    <definedName name="BAL0" localSheetId="1">#REF!</definedName>
    <definedName name="BAL0" localSheetId="3">#REF!</definedName>
    <definedName name="BAL0">#REF!</definedName>
    <definedName name="balance" localSheetId="1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balance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BALANÇO_PATRIMONIAL" localSheetId="4">#REF!</definedName>
    <definedName name="BALANÇO_PATRIMONIAL" localSheetId="1">#REF!</definedName>
    <definedName name="BALANÇO_PATRIMONIAL" localSheetId="3">#REF!</definedName>
    <definedName name="BALANÇO_PATRIMONIAL">#REF!</definedName>
    <definedName name="BALIA" localSheetId="4">#REF!</definedName>
    <definedName name="BALIA" localSheetId="1">#REF!</definedName>
    <definedName name="BALIA" localSheetId="3">#REF!</definedName>
    <definedName name="BALIA">#REF!</definedName>
    <definedName name="BANCO" localSheetId="4">#REF!</definedName>
    <definedName name="BANCO" localSheetId="1">#REF!</definedName>
    <definedName name="BANCO" localSheetId="3">#REF!</definedName>
    <definedName name="BANCO">#REF!</definedName>
    <definedName name="Banco_dados_IM" localSheetId="4">#REF!</definedName>
    <definedName name="Banco_dados_IM" localSheetId="1">#REF!</definedName>
    <definedName name="Banco_dados_IM" localSheetId="3">#REF!</definedName>
    <definedName name="Banco_dados_IM">#REF!</definedName>
    <definedName name="Basc" localSheetId="4">#REF!</definedName>
    <definedName name="Basc" localSheetId="1">#REF!</definedName>
    <definedName name="Basc" localSheetId="3">#REF!</definedName>
    <definedName name="Basc">#REF!</definedName>
    <definedName name="base_year" localSheetId="4">#REF!</definedName>
    <definedName name="base_year" localSheetId="1">#REF!</definedName>
    <definedName name="base_year" localSheetId="3">#REF!</definedName>
    <definedName name="base_year">#REF!</definedName>
    <definedName name="BCOS" localSheetId="4">#REF!</definedName>
    <definedName name="BCOS" localSheetId="1">#REF!</definedName>
    <definedName name="BCOS" localSheetId="3">#REF!</definedName>
    <definedName name="BCOS">#REF!</definedName>
    <definedName name="BD_sal_aju_aterro" localSheetId="4">#REF!</definedName>
    <definedName name="BD_sal_aju_aterro" localSheetId="1">#REF!</definedName>
    <definedName name="BD_sal_aju_aterro" localSheetId="3">#REF!</definedName>
    <definedName name="BD_sal_aju_aterro">#REF!</definedName>
    <definedName name="BD_sal_aju_cam_aberto" localSheetId="4">#REF!</definedName>
    <definedName name="BD_sal_aju_cam_aberto" localSheetId="1">#REF!</definedName>
    <definedName name="BD_sal_aju_cam_aberto" localSheetId="3">#REF!</definedName>
    <definedName name="BD_sal_aju_cam_aberto">#REF!</definedName>
    <definedName name="BD_sal_aju_mec_cam_com" localSheetId="4">#REF!</definedName>
    <definedName name="BD_sal_aju_mec_cam_com" localSheetId="1">#REF!</definedName>
    <definedName name="BD_sal_aju_mec_cam_com" localSheetId="3">#REF!</definedName>
    <definedName name="BD_sal_aju_mec_cam_com">#REF!</definedName>
    <definedName name="BD_sal_aju_usi_tra_RSSS" localSheetId="4">#REF!</definedName>
    <definedName name="BD_sal_aju_usi_tra_RSSS" localSheetId="1">#REF!</definedName>
    <definedName name="BD_sal_aju_usi_tra_RSSS" localSheetId="3">#REF!</definedName>
    <definedName name="BD_sal_aju_usi_tra_RSSS">#REF!</definedName>
    <definedName name="BD_sal_carrinheiro" localSheetId="4">#REF!</definedName>
    <definedName name="BD_sal_carrinheiro" localSheetId="1">#REF!</definedName>
    <definedName name="BD_sal_carrinheiro" localSheetId="3">#REF!</definedName>
    <definedName name="BD_sal_carrinheiro">#REF!</definedName>
    <definedName name="BD_sal_coletor_dom" localSheetId="4">#REF!</definedName>
    <definedName name="BD_sal_coletor_dom" localSheetId="1">#REF!</definedName>
    <definedName name="BD_sal_coletor_dom" localSheetId="3">#REF!</definedName>
    <definedName name="BD_sal_coletor_dom">#REF!</definedName>
    <definedName name="BD_sal_coletor_hosp" localSheetId="4">#REF!</definedName>
    <definedName name="BD_sal_coletor_hosp" localSheetId="1">#REF!</definedName>
    <definedName name="BD_sal_coletor_hosp" localSheetId="3">#REF!</definedName>
    <definedName name="BD_sal_coletor_hosp">#REF!</definedName>
    <definedName name="BD_sal_coletor_varrição" localSheetId="4">#REF!</definedName>
    <definedName name="BD_sal_coletor_varrição" localSheetId="1">#REF!</definedName>
    <definedName name="BD_sal_coletor_varrição" localSheetId="3">#REF!</definedName>
    <definedName name="BD_sal_coletor_varrição">#REF!</definedName>
    <definedName name="BD_sal_encarregado" localSheetId="4">#REF!</definedName>
    <definedName name="BD_sal_encarregado" localSheetId="1">#REF!</definedName>
    <definedName name="BD_sal_encarregado" localSheetId="3">#REF!</definedName>
    <definedName name="BD_sal_encarregado">#REF!</definedName>
    <definedName name="BD_sal_encarregado_aterro" localSheetId="4">#REF!</definedName>
    <definedName name="BD_sal_encarregado_aterro" localSheetId="1">#REF!</definedName>
    <definedName name="BD_sal_encarregado_aterro" localSheetId="3">#REF!</definedName>
    <definedName name="BD_sal_encarregado_aterro">#REF!</definedName>
    <definedName name="BD_sal_feitor_varrição" localSheetId="4">#REF!</definedName>
    <definedName name="BD_sal_feitor_varrição" localSheetId="1">#REF!</definedName>
    <definedName name="BD_sal_feitor_varrição" localSheetId="3">#REF!</definedName>
    <definedName name="BD_sal_feitor_varrição">#REF!</definedName>
    <definedName name="BD_sal_gari" localSheetId="4">#REF!</definedName>
    <definedName name="BD_sal_gari" localSheetId="1">#REF!</definedName>
    <definedName name="BD_sal_gari" localSheetId="3">#REF!</definedName>
    <definedName name="BD_sal_gari">#REF!</definedName>
    <definedName name="BD_sal_jardineiro" localSheetId="4">#REF!</definedName>
    <definedName name="BD_sal_jardineiro" localSheetId="1">#REF!</definedName>
    <definedName name="BD_sal_jardineiro" localSheetId="3">#REF!</definedName>
    <definedName name="BD_sal_jardineiro">#REF!</definedName>
    <definedName name="BD_sal_lav_cam_com" localSheetId="4">#REF!</definedName>
    <definedName name="BD_sal_lav_cam_com" localSheetId="1">#REF!</definedName>
    <definedName name="BD_sal_lav_cam_com" localSheetId="3">#REF!</definedName>
    <definedName name="BD_sal_lav_cam_com">#REF!</definedName>
    <definedName name="BD_sal_limp_boca_lobo" localSheetId="4">#REF!</definedName>
    <definedName name="BD_sal_limp_boca_lobo" localSheetId="1">#REF!</definedName>
    <definedName name="BD_sal_limp_boca_lobo" localSheetId="3">#REF!</definedName>
    <definedName name="BD_sal_limp_boca_lobo">#REF!</definedName>
    <definedName name="BD_sal_limp_fossa" localSheetId="4">#REF!</definedName>
    <definedName name="BD_sal_limp_fossa" localSheetId="1">#REF!</definedName>
    <definedName name="BD_sal_limp_fossa" localSheetId="3">#REF!</definedName>
    <definedName name="BD_sal_limp_fossa">#REF!</definedName>
    <definedName name="BD_sal_mec_cam_com" localSheetId="4">#REF!</definedName>
    <definedName name="BD_sal_mec_cam_com" localSheetId="1">#REF!</definedName>
    <definedName name="BD_sal_mec_cam_com" localSheetId="3">#REF!</definedName>
    <definedName name="BD_sal_mec_cam_com">#REF!</definedName>
    <definedName name="BD_sal_mot_cam_com" localSheetId="4">#REF!</definedName>
    <definedName name="BD_sal_mot_cam_com" localSheetId="1">#REF!</definedName>
    <definedName name="BD_sal_mot_cam_com" localSheetId="3">#REF!</definedName>
    <definedName name="BD_sal_mot_cam_com">#REF!</definedName>
    <definedName name="BD_sal_op_balança" localSheetId="4">#REF!</definedName>
    <definedName name="BD_sal_op_balança" localSheetId="1">#REF!</definedName>
    <definedName name="BD_sal_op_balança" localSheetId="3">#REF!</definedName>
    <definedName name="BD_sal_op_balança">#REF!</definedName>
    <definedName name="BD_sal_op_maq_capinadeira" localSheetId="4">#REF!</definedName>
    <definedName name="BD_sal_op_maq_capinadeira" localSheetId="1">#REF!</definedName>
    <definedName name="BD_sal_op_maq_capinadeira" localSheetId="3">#REF!</definedName>
    <definedName name="BD_sal_op_maq_capinadeira">#REF!</definedName>
    <definedName name="BD_sal_op_pá_carr" localSheetId="4">#REF!</definedName>
    <definedName name="BD_sal_op_pá_carr" localSheetId="1">#REF!</definedName>
    <definedName name="BD_sal_op_pá_carr" localSheetId="3">#REF!</definedName>
    <definedName name="BD_sal_op_pá_carr">#REF!</definedName>
    <definedName name="BD_sal_op_roçadeira" localSheetId="4">#REF!</definedName>
    <definedName name="BD_sal_op_roçadeira" localSheetId="1">#REF!</definedName>
    <definedName name="BD_sal_op_roçadeira" localSheetId="3">#REF!</definedName>
    <definedName name="BD_sal_op_roçadeira">#REF!</definedName>
    <definedName name="BD_sal_op_rolo_com" localSheetId="4">#REF!</definedName>
    <definedName name="BD_sal_op_rolo_com" localSheetId="1">#REF!</definedName>
    <definedName name="BD_sal_op_rolo_com" localSheetId="3">#REF!</definedName>
    <definedName name="BD_sal_op_rolo_com">#REF!</definedName>
    <definedName name="BD_sal_op_usi_tra_RSSS" localSheetId="4">#REF!</definedName>
    <definedName name="BD_sal_op_usi_tra_RSSS" localSheetId="1">#REF!</definedName>
    <definedName name="BD_sal_op_usi_tra_RSSS" localSheetId="3">#REF!</definedName>
    <definedName name="BD_sal_op_usi_tra_RSSS">#REF!</definedName>
    <definedName name="BD_sal_op_usina_rec_comp" localSheetId="4">#REF!</definedName>
    <definedName name="BD_sal_op_usina_rec_comp" localSheetId="1">#REF!</definedName>
    <definedName name="BD_sal_op_usina_rec_comp" localSheetId="3">#REF!</definedName>
    <definedName name="BD_sal_op_usina_rec_comp">#REF!</definedName>
    <definedName name="BD_sal_podador" localSheetId="4">#REF!</definedName>
    <definedName name="BD_sal_podador" localSheetId="1">#REF!</definedName>
    <definedName name="BD_sal_podador" localSheetId="3">#REF!</definedName>
    <definedName name="BD_sal_podador">#REF!</definedName>
    <definedName name="BD_sal_porteiro" localSheetId="4">#REF!</definedName>
    <definedName name="BD_sal_porteiro" localSheetId="1">#REF!</definedName>
    <definedName name="BD_sal_porteiro" localSheetId="3">#REF!</definedName>
    <definedName name="BD_sal_porteiro">#REF!</definedName>
    <definedName name="BD_sal_tratorista" localSheetId="4">#REF!</definedName>
    <definedName name="BD_sal_tratorista" localSheetId="1">#REF!</definedName>
    <definedName name="BD_sal_tratorista" localSheetId="3">#REF!</definedName>
    <definedName name="BD_sal_tratorista">#REF!</definedName>
    <definedName name="BD_sal_varredeira" localSheetId="4">#REF!</definedName>
    <definedName name="BD_sal_varredeira" localSheetId="1">#REF!</definedName>
    <definedName name="BD_sal_varredeira" localSheetId="3">#REF!</definedName>
    <definedName name="BD_sal_varredeira">#REF!</definedName>
    <definedName name="BD_sal_vigia" localSheetId="4">#REF!</definedName>
    <definedName name="BD_sal_vigia" localSheetId="1">#REF!</definedName>
    <definedName name="BD_sal_vigia" localSheetId="3">#REF!</definedName>
    <definedName name="BD_sal_vigia">#REF!</definedName>
    <definedName name="BD01_20" localSheetId="4">#REF!</definedName>
    <definedName name="BD01_20" localSheetId="1">#REF!</definedName>
    <definedName name="BD01_20" localSheetId="3">#REF!</definedName>
    <definedName name="BD01_20">#REF!</definedName>
    <definedName name="BD1_9" localSheetId="4">#REF!</definedName>
    <definedName name="BD1_9" localSheetId="1">#REF!</definedName>
    <definedName name="BD1_9" localSheetId="3">#REF!</definedName>
    <definedName name="BD1_9">#REF!</definedName>
    <definedName name="BD100_900" localSheetId="4">#REF!</definedName>
    <definedName name="BD100_900" localSheetId="1">#REF!</definedName>
    <definedName name="BD100_900" localSheetId="3">#REF!</definedName>
    <definedName name="BD100_900">#REF!</definedName>
    <definedName name="BD20_90" localSheetId="4">#REF!</definedName>
    <definedName name="BD20_90" localSheetId="1">#REF!</definedName>
    <definedName name="BD20_90" localSheetId="3">#REF!</definedName>
    <definedName name="BD20_90">#REF!</definedName>
    <definedName name="BDE" localSheetId="4">#REF!</definedName>
    <definedName name="BDE" localSheetId="1">#REF!</definedName>
    <definedName name="BDE" localSheetId="3">#REF!</definedName>
    <definedName name="BDE">#REF!</definedName>
    <definedName name="BDEQ" localSheetId="4">#REF!</definedName>
    <definedName name="BDEQ" localSheetId="1">#REF!</definedName>
    <definedName name="BDEQ" localSheetId="3">#REF!</definedName>
    <definedName name="BDEQ">#REF!</definedName>
    <definedName name="bdi" localSheetId="4">#REF!</definedName>
    <definedName name="bdi" localSheetId="1">#REF!</definedName>
    <definedName name="bdi" localSheetId="3">#REF!</definedName>
    <definedName name="bdi">#REF!</definedName>
    <definedName name="BDMO" localSheetId="4">#REF!</definedName>
    <definedName name="BDMO" localSheetId="1">#REF!</definedName>
    <definedName name="BDMO" localSheetId="3">#REF!</definedName>
    <definedName name="BDMO">#REF!</definedName>
    <definedName name="BERCO" localSheetId="4">#REF!</definedName>
    <definedName name="BERCO" localSheetId="1">#REF!</definedName>
    <definedName name="BERCO" localSheetId="3">#REF!</definedName>
    <definedName name="BERCO">#REF!</definedName>
    <definedName name="BLPH1" localSheetId="4" hidden="1">#REF!</definedName>
    <definedName name="BLPH1" localSheetId="1" hidden="1">#REF!</definedName>
    <definedName name="BLPH1" localSheetId="3" hidden="1">#REF!</definedName>
    <definedName name="BLPH1" hidden="1">#REF!</definedName>
    <definedName name="BLPH14" localSheetId="4" hidden="1">#REF!</definedName>
    <definedName name="BLPH14" localSheetId="1" hidden="1">#REF!</definedName>
    <definedName name="BLPH14" localSheetId="3" hidden="1">#REF!</definedName>
    <definedName name="BLPH14" hidden="1">#REF!</definedName>
    <definedName name="BLPH15" localSheetId="4" hidden="1">#REF!</definedName>
    <definedName name="BLPH15" localSheetId="1" hidden="1">#REF!</definedName>
    <definedName name="BLPH15" localSheetId="3" hidden="1">#REF!</definedName>
    <definedName name="BLPH15" hidden="1">#REF!</definedName>
    <definedName name="BLPH2" localSheetId="4" hidden="1">#REF!</definedName>
    <definedName name="BLPH2" localSheetId="1" hidden="1">#REF!</definedName>
    <definedName name="BLPH2" localSheetId="3" hidden="1">#REF!</definedName>
    <definedName name="BLPH2" hidden="1">#REF!</definedName>
    <definedName name="BLPH3" localSheetId="4" hidden="1">#REF!</definedName>
    <definedName name="BLPH3" localSheetId="1" hidden="1">#REF!</definedName>
    <definedName name="BLPH3" localSheetId="3" hidden="1">#REF!</definedName>
    <definedName name="BLPH3" hidden="1">#REF!</definedName>
    <definedName name="BLPH4" localSheetId="4" hidden="1">#REF!</definedName>
    <definedName name="BLPH4" localSheetId="1" hidden="1">#REF!</definedName>
    <definedName name="BLPH4" localSheetId="3" hidden="1">#REF!</definedName>
    <definedName name="BLPH4" hidden="1">#REF!</definedName>
    <definedName name="BLPH5" localSheetId="4" hidden="1">#REF!</definedName>
    <definedName name="BLPH5" localSheetId="1" hidden="1">#REF!</definedName>
    <definedName name="BLPH5" localSheetId="3" hidden="1">#REF!</definedName>
    <definedName name="BLPH5" hidden="1">#REF!</definedName>
    <definedName name="Bomba_putzmeister" localSheetId="4">#REF!</definedName>
    <definedName name="Bomba_putzmeister" localSheetId="1">#REF!</definedName>
    <definedName name="Bomba_putzmeister" localSheetId="3">#REF!</definedName>
    <definedName name="Bomba_putzmeister">#REF!</definedName>
    <definedName name="BT" localSheetId="4">#REF!</definedName>
    <definedName name="BT" localSheetId="1">#REF!</definedName>
    <definedName name="BT" localSheetId="3">#REF!</definedName>
    <definedName name="BT">#REF!</definedName>
    <definedName name="BT__1" localSheetId="4">#REF!</definedName>
    <definedName name="BT__1" localSheetId="1">#REF!</definedName>
    <definedName name="BT__1" localSheetId="3">#REF!</definedName>
    <definedName name="BT__1">#REF!</definedName>
    <definedName name="BT_AOES" localSheetId="4">#REF!</definedName>
    <definedName name="BT_AOES" localSheetId="1">#REF!</definedName>
    <definedName name="BT_AOES" localSheetId="3">#REF!</definedName>
    <definedName name="BT_AOES">#REF!</definedName>
    <definedName name="BT_BLH" localSheetId="4">#REF!</definedName>
    <definedName name="BT_BLH" localSheetId="1">#REF!</definedName>
    <definedName name="BT_BLH" localSheetId="3">#REF!</definedName>
    <definedName name="BT_BLH">#REF!</definedName>
    <definedName name="BT_CEM" localSheetId="4">#REF!</definedName>
    <definedName name="BT_CEM" localSheetId="1">#REF!</definedName>
    <definedName name="BT_CEM" localSheetId="3">#REF!</definedName>
    <definedName name="BT_CEM">#REF!</definedName>
    <definedName name="BT_CTAVO" localSheetId="4">#REF!</definedName>
    <definedName name="BT_CTAVO" localSheetId="1">#REF!</definedName>
    <definedName name="BT_CTAVO" localSheetId="3">#REF!</definedName>
    <definedName name="BT_CTAVO">#REF!</definedName>
    <definedName name="BT_DE" localSheetId="4">#REF!</definedName>
    <definedName name="BT_DE" localSheetId="1">#REF!</definedName>
    <definedName name="BT_DE" localSheetId="3">#REF!</definedName>
    <definedName name="BT_DE">#REF!</definedName>
    <definedName name="BT_E" localSheetId="4">#REF!</definedName>
    <definedName name="BT_E" localSheetId="1">#REF!</definedName>
    <definedName name="BT_E" localSheetId="3">#REF!</definedName>
    <definedName name="BT_E">#REF!</definedName>
    <definedName name="BT_EVG" localSheetId="4">#REF!</definedName>
    <definedName name="BT_EVG" localSheetId="1">#REF!</definedName>
    <definedName name="BT_EVG" localSheetId="3">#REF!</definedName>
    <definedName name="BT_EVG">#REF!</definedName>
    <definedName name="BT_MDA" localSheetId="4">#REF!</definedName>
    <definedName name="BT_MDA" localSheetId="1">#REF!</definedName>
    <definedName name="BT_MDA" localSheetId="3">#REF!</definedName>
    <definedName name="BT_MDA">#REF!</definedName>
    <definedName name="BT_MIL" localSheetId="4">#REF!</definedName>
    <definedName name="BT_MIL" localSheetId="1">#REF!</definedName>
    <definedName name="BT_MIL" localSheetId="3">#REF!</definedName>
    <definedName name="BT_MIL">#REF!</definedName>
    <definedName name="BT_MLH" localSheetId="4">#REF!</definedName>
    <definedName name="BT_MLH" localSheetId="1">#REF!</definedName>
    <definedName name="BT_MLH" localSheetId="3">#REF!</definedName>
    <definedName name="BT_MLH">#REF!</definedName>
    <definedName name="BT_VG" localSheetId="4">#REF!</definedName>
    <definedName name="BT_VG" localSheetId="1">#REF!</definedName>
    <definedName name="BT_VG" localSheetId="3">#REF!</definedName>
    <definedName name="BT_VG">#REF!</definedName>
    <definedName name="C_" localSheetId="4">#REF!</definedName>
    <definedName name="C_" localSheetId="1">#REF!</definedName>
    <definedName name="C_" localSheetId="3">#REF!</definedName>
    <definedName name="C_">#REF!</definedName>
    <definedName name="cant" localSheetId="4">#REF!</definedName>
    <definedName name="cant" localSheetId="1">#REF!</definedName>
    <definedName name="cant" localSheetId="3">#REF!</definedName>
    <definedName name="cant">#REF!</definedName>
    <definedName name="CAPAG">"Texto 12"</definedName>
    <definedName name="capex_03" localSheetId="4">#REF!</definedName>
    <definedName name="capex_03" localSheetId="1">#REF!</definedName>
    <definedName name="capex_03" localSheetId="3">#REF!</definedName>
    <definedName name="capex_03">#REF!</definedName>
    <definedName name="CAPEXO_PROFILE" localSheetId="4">#REF!</definedName>
    <definedName name="CAPEXO_PROFILE" localSheetId="1">#REF!</definedName>
    <definedName name="CAPEXO_PROFILE" localSheetId="3">#REF!</definedName>
    <definedName name="CAPEXO_PROFILE">#REF!</definedName>
    <definedName name="Carr" localSheetId="4">#REF!</definedName>
    <definedName name="Carr" localSheetId="1">#REF!</definedName>
    <definedName name="Carr" localSheetId="3">#REF!</definedName>
    <definedName name="Carr">#REF!</definedName>
    <definedName name="CASENAME" localSheetId="4">#REF!</definedName>
    <definedName name="CASENAME" localSheetId="1">#REF!</definedName>
    <definedName name="CASENAME" localSheetId="3">#REF!</definedName>
    <definedName name="CASENAME">#REF!</definedName>
    <definedName name="CASENUMBER" localSheetId="4">#REF!</definedName>
    <definedName name="CASENUMBER" localSheetId="1">#REF!</definedName>
    <definedName name="CASENUMBER" localSheetId="3">#REF!</definedName>
    <definedName name="CASENUMBER">#REF!</definedName>
    <definedName name="CCSA" localSheetId="4">#REF!</definedName>
    <definedName name="CCSA" localSheetId="1">#REF!</definedName>
    <definedName name="CCSA" localSheetId="3">#REF!</definedName>
    <definedName name="CCSA">#REF!</definedName>
    <definedName name="cen_constr">'[4]Results'!$G$49</definedName>
    <definedName name="Cesta_Básica" localSheetId="4">#REF!</definedName>
    <definedName name="Cesta_Básica" localSheetId="1">#REF!</definedName>
    <definedName name="Cesta_Básica" localSheetId="3">#REF!</definedName>
    <definedName name="Cesta_Básica">#REF!</definedName>
    <definedName name="CL" localSheetId="4">#REF!</definedName>
    <definedName name="CL" localSheetId="1">#REF!</definedName>
    <definedName name="CL" localSheetId="3">#REF!</definedName>
    <definedName name="CL">#REF!</definedName>
    <definedName name="CLIBA" localSheetId="4">#REF!</definedName>
    <definedName name="CLIBA" localSheetId="1">#REF!</definedName>
    <definedName name="CLIBA" localSheetId="3">#REF!</definedName>
    <definedName name="CLIBA">#REF!</definedName>
    <definedName name="COD" localSheetId="4">#REF!</definedName>
    <definedName name="COD" localSheetId="1">#REF!</definedName>
    <definedName name="COD" localSheetId="3">#REF!</definedName>
    <definedName name="COD">#REF!</definedName>
    <definedName name="Código" localSheetId="4">#REF!</definedName>
    <definedName name="Código" localSheetId="1">#REF!</definedName>
    <definedName name="Código" localSheetId="3">#REF!</definedName>
    <definedName name="Código">#REF!</definedName>
    <definedName name="coleta" localSheetId="4">#REF!</definedName>
    <definedName name="coleta" localSheetId="1">#REF!</definedName>
    <definedName name="coleta" localSheetId="3">#REF!</definedName>
    <definedName name="coleta">#REF!</definedName>
    <definedName name="coleta1" localSheetId="4">#REF!</definedName>
    <definedName name="coleta1" localSheetId="1">#REF!</definedName>
    <definedName name="coleta1" localSheetId="3">#REF!</definedName>
    <definedName name="coleta1">#REF!</definedName>
    <definedName name="coleta2" localSheetId="4">#REF!</definedName>
    <definedName name="coleta2" localSheetId="1">#REF!</definedName>
    <definedName name="coleta2" localSheetId="3">#REF!</definedName>
    <definedName name="coleta2">#REF!</definedName>
    <definedName name="coleta3" localSheetId="4">#REF!</definedName>
    <definedName name="coleta3" localSheetId="1">#REF!</definedName>
    <definedName name="coleta3" localSheetId="3">#REF!</definedName>
    <definedName name="coleta3">#REF!</definedName>
    <definedName name="coleta4" localSheetId="4">#REF!</definedName>
    <definedName name="coleta4" localSheetId="1">#REF!</definedName>
    <definedName name="coleta4" localSheetId="3">#REF!</definedName>
    <definedName name="coleta4">#REF!</definedName>
    <definedName name="coleta5" localSheetId="4">#REF!</definedName>
    <definedName name="coleta5" localSheetId="1">#REF!</definedName>
    <definedName name="coleta5" localSheetId="3">#REF!</definedName>
    <definedName name="coleta5">#REF!</definedName>
    <definedName name="coleta6" localSheetId="4">#REF!</definedName>
    <definedName name="coleta6" localSheetId="1">#REF!</definedName>
    <definedName name="coleta6" localSheetId="3">#REF!</definedName>
    <definedName name="coleta6">#REF!</definedName>
    <definedName name="coleta7" localSheetId="4">#REF!</definedName>
    <definedName name="coleta7" localSheetId="1">#REF!</definedName>
    <definedName name="coleta7" localSheetId="3">#REF!</definedName>
    <definedName name="coleta7">#REF!</definedName>
    <definedName name="coleta8" localSheetId="4">#REF!</definedName>
    <definedName name="coleta8" localSheetId="1">#REF!</definedName>
    <definedName name="coleta8" localSheetId="3">#REF!</definedName>
    <definedName name="coleta8">#REF!</definedName>
    <definedName name="coleta9" localSheetId="4">#REF!</definedName>
    <definedName name="coleta9" localSheetId="1">#REF!</definedName>
    <definedName name="coleta9" localSheetId="3">#REF!</definedName>
    <definedName name="coleta9">#REF!</definedName>
    <definedName name="Coletor_diu_col_dom" localSheetId="4">'[5]1.1'!#REF!</definedName>
    <definedName name="Coletor_diu_col_dom" localSheetId="1">'[5]1.1'!#REF!</definedName>
    <definedName name="Coletor_diu_col_dom" localSheetId="3">'[5]1.1'!#REF!</definedName>
    <definedName name="Coletor_diu_col_dom">'[5]1.1'!#REF!</definedName>
    <definedName name="Coletor_diu_col_dom_res" localSheetId="4">'[5]1.1'!#REF!</definedName>
    <definedName name="Coletor_diu_col_dom_res" localSheetId="1">'[5]1.1'!#REF!</definedName>
    <definedName name="Coletor_diu_col_dom_res" localSheetId="3">'[5]1.1'!#REF!</definedName>
    <definedName name="Coletor_diu_col_dom_res">'[5]1.1'!#REF!</definedName>
    <definedName name="Coletor_diu_col_hosp" localSheetId="4">#REF!</definedName>
    <definedName name="Coletor_diu_col_hosp" localSheetId="1">#REF!</definedName>
    <definedName name="Coletor_diu_col_hosp" localSheetId="3">#REF!</definedName>
    <definedName name="Coletor_diu_col_hosp">#REF!</definedName>
    <definedName name="Coletor_diu_col_hosp_res" localSheetId="4">#REF!</definedName>
    <definedName name="Coletor_diu_col_hosp_res" localSheetId="1">#REF!</definedName>
    <definedName name="Coletor_diu_col_hosp_res" localSheetId="3">#REF!</definedName>
    <definedName name="Coletor_diu_col_hosp_res">#REF!</definedName>
    <definedName name="Coletor_diu_col_sel" localSheetId="4">#REF!</definedName>
    <definedName name="Coletor_diu_col_sel" localSheetId="1">#REF!</definedName>
    <definedName name="Coletor_diu_col_sel" localSheetId="3">#REF!</definedName>
    <definedName name="Coletor_diu_col_sel">#REF!</definedName>
    <definedName name="Coletor_diu_col_sel_res" localSheetId="4">#REF!</definedName>
    <definedName name="Coletor_diu_col_sel_res" localSheetId="1">#REF!</definedName>
    <definedName name="Coletor_diu_col_sel_res" localSheetId="3">#REF!</definedName>
    <definedName name="Coletor_diu_col_sel_res">#REF!</definedName>
    <definedName name="Coletor_not_col_dom" localSheetId="4">'[5]1.1'!#REF!</definedName>
    <definedName name="Coletor_not_col_dom" localSheetId="1">'[5]1.1'!#REF!</definedName>
    <definedName name="Coletor_not_col_dom" localSheetId="3">'[5]1.1'!#REF!</definedName>
    <definedName name="Coletor_not_col_dom">'[5]1.1'!#REF!</definedName>
    <definedName name="Coletor_not_col_dom_res" localSheetId="4">'[5]1.1'!#REF!</definedName>
    <definedName name="Coletor_not_col_dom_res" localSheetId="1">'[5]1.1'!#REF!</definedName>
    <definedName name="Coletor_not_col_dom_res" localSheetId="3">'[5]1.1'!#REF!</definedName>
    <definedName name="Coletor_not_col_dom_res">'[5]1.1'!#REF!</definedName>
    <definedName name="Coletor_not_col_hosp" localSheetId="4">#REF!</definedName>
    <definedName name="Coletor_not_col_hosp" localSheetId="1">#REF!</definedName>
    <definedName name="Coletor_not_col_hosp" localSheetId="3">#REF!</definedName>
    <definedName name="Coletor_not_col_hosp">#REF!</definedName>
    <definedName name="Coletor_not_col_hosp_res" localSheetId="4">#REF!</definedName>
    <definedName name="Coletor_not_col_hosp_res" localSheetId="1">#REF!</definedName>
    <definedName name="Coletor_not_col_hosp_res" localSheetId="3">#REF!</definedName>
    <definedName name="Coletor_not_col_hosp_res">#REF!</definedName>
    <definedName name="Coletor_not_col_sel" localSheetId="4">#REF!</definedName>
    <definedName name="Coletor_not_col_sel" localSheetId="1">#REF!</definedName>
    <definedName name="Coletor_not_col_sel" localSheetId="3">#REF!</definedName>
    <definedName name="Coletor_not_col_sel">#REF!</definedName>
    <definedName name="Coletor_not_col_sel_res" localSheetId="4">#REF!</definedName>
    <definedName name="Coletor_not_col_sel_res" localSheetId="1">#REF!</definedName>
    <definedName name="Coletor_not_col_sel_res" localSheetId="3">#REF!</definedName>
    <definedName name="Coletor_not_col_sel_res">#REF!</definedName>
    <definedName name="CompCapa" localSheetId="4">#REF!</definedName>
    <definedName name="CompCapa" localSheetId="1">#REF!</definedName>
    <definedName name="CompCapa" localSheetId="3">#REF!</definedName>
    <definedName name="CompCapa">#REF!</definedName>
    <definedName name="CompDetalhes" localSheetId="4">#REF!</definedName>
    <definedName name="CompDetalhes" localSheetId="1">#REF!</definedName>
    <definedName name="CompDetalhes" localSheetId="3">#REF!</definedName>
    <definedName name="CompDetalhes">#REF!</definedName>
    <definedName name="CONC">"Texto 16"</definedName>
    <definedName name="conservação" localSheetId="4">#REF!</definedName>
    <definedName name="conservação" localSheetId="1">#REF!</definedName>
    <definedName name="conservação" localSheetId="3">#REF!</definedName>
    <definedName name="conservação">#REF!</definedName>
    <definedName name="Consumo_Cam_Comp" localSheetId="4">'[5]1.1'!#REF!</definedName>
    <definedName name="Consumo_Cam_Comp" localSheetId="1">'[5]1.1'!#REF!</definedName>
    <definedName name="Consumo_Cam_Comp" localSheetId="3">'[5]1.1'!#REF!</definedName>
    <definedName name="Consumo_Cam_Comp">'[5]1.1'!#REF!</definedName>
    <definedName name="Consumo_veículo_leve" localSheetId="4">'[5]1.1'!#REF!</definedName>
    <definedName name="Consumo_veículo_leve" localSheetId="1">'[5]1.1'!#REF!</definedName>
    <definedName name="Consumo_veículo_leve" localSheetId="3">'[5]1.1'!#REF!</definedName>
    <definedName name="Consumo_veículo_leve">'[5]1.1'!#REF!</definedName>
    <definedName name="cont" localSheetId="4">#REF!</definedName>
    <definedName name="cont" localSheetId="1">#REF!</definedName>
    <definedName name="cont" localSheetId="3">#REF!</definedName>
    <definedName name="cont">#REF!</definedName>
    <definedName name="CONTA" localSheetId="4">#REF!</definedName>
    <definedName name="CONTA" localSheetId="1">#REF!</definedName>
    <definedName name="CONTA" localSheetId="3">#REF!</definedName>
    <definedName name="CONTA">#REF!</definedName>
    <definedName name="contequity_efetivo">'[4]Dividends'!$D$81</definedName>
    <definedName name="controle" localSheetId="1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controle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Convênio_médico" localSheetId="4">#REF!</definedName>
    <definedName name="Convênio_médico" localSheetId="1">#REF!</definedName>
    <definedName name="Convênio_médico" localSheetId="3">#REF!</definedName>
    <definedName name="Convênio_médico">#REF!</definedName>
    <definedName name="CostOvrr1" localSheetId="4">#REF!</definedName>
    <definedName name="CostOvrr1" localSheetId="1">#REF!</definedName>
    <definedName name="CostOvrr1" localSheetId="3">#REF!</definedName>
    <definedName name="CostOvrr1">#REF!</definedName>
    <definedName name="CostOvrr2" localSheetId="4">#REF!</definedName>
    <definedName name="CostOvrr2" localSheetId="1">#REF!</definedName>
    <definedName name="CostOvrr2" localSheetId="3">#REF!</definedName>
    <definedName name="CostOvrr2">#REF!</definedName>
    <definedName name="CPONT" localSheetId="4">#REF!</definedName>
    <definedName name="CPONT" localSheetId="1">#REF!</definedName>
    <definedName name="CPONT" localSheetId="3">#REF!</definedName>
    <definedName name="CPONT">#REF!</definedName>
    <definedName name="Critérios_IM" localSheetId="4">#REF!</definedName>
    <definedName name="Critérios_IM" localSheetId="1">#REF!</definedName>
    <definedName name="Critérios_IM" localSheetId="3">#REF!</definedName>
    <definedName name="Critérios_IM">#REF!</definedName>
    <definedName name="CS" localSheetId="4">#REF!</definedName>
    <definedName name="CS" localSheetId="1">#REF!</definedName>
    <definedName name="CS" localSheetId="3">#REF!</definedName>
    <definedName name="CS">#REF!</definedName>
    <definedName name="CTD" localSheetId="4">#REF!</definedName>
    <definedName name="CTD" localSheetId="1">#REF!</definedName>
    <definedName name="CTD" localSheetId="3">#REF!</definedName>
    <definedName name="CTD">#REF!</definedName>
    <definedName name="CURDISPLAY" localSheetId="4">#REF!</definedName>
    <definedName name="CURDISPLAY" localSheetId="1">#REF!</definedName>
    <definedName name="CURDISPLAY" localSheetId="3">#REF!</definedName>
    <definedName name="CURDISPLAY">#REF!</definedName>
    <definedName name="CURRENCY" localSheetId="4">#REF!</definedName>
    <definedName name="CURRENCY" localSheetId="1">#REF!</definedName>
    <definedName name="CURRENCY" localSheetId="3">#REF!</definedName>
    <definedName name="CURRENCY">#REF!</definedName>
    <definedName name="CUSTO_OPERACIONAL" localSheetId="4">#REF!</definedName>
    <definedName name="CUSTO_OPERACIONAL" localSheetId="1">#REF!</definedName>
    <definedName name="CUSTO_OPERACIONAL" localSheetId="3">#REF!</definedName>
    <definedName name="CUSTO_OPERACIONAL">#REF!</definedName>
    <definedName name="Custo_tot_coletor_col_sel" localSheetId="4">#REF!</definedName>
    <definedName name="Custo_tot_coletor_col_sel" localSheetId="1">#REF!</definedName>
    <definedName name="Custo_tot_coletor_col_sel" localSheetId="3">#REF!</definedName>
    <definedName name="Custo_tot_coletor_col_sel">#REF!</definedName>
    <definedName name="Custo_tot_mot_col_sel" localSheetId="4">#REF!</definedName>
    <definedName name="Custo_tot_mot_col_sel" localSheetId="1">#REF!</definedName>
    <definedName name="Custo_tot_mot_col_sel" localSheetId="3">#REF!</definedName>
    <definedName name="Custo_tot_mot_col_sel">#REF!</definedName>
    <definedName name="Custo_tot_mot_eq_padrão" localSheetId="4">#REF!</definedName>
    <definedName name="Custo_tot_mot_eq_padrão" localSheetId="1">#REF!</definedName>
    <definedName name="Custo_tot_mot_eq_padrão" localSheetId="3">#REF!</definedName>
    <definedName name="Custo_tot_mot_eq_padrão">#REF!</definedName>
    <definedName name="Custo_tot_uniforme_col_sel" localSheetId="4">#REF!</definedName>
    <definedName name="Custo_tot_uniforme_col_sel" localSheetId="1">#REF!</definedName>
    <definedName name="Custo_tot_uniforme_col_sel" localSheetId="3">#REF!</definedName>
    <definedName name="Custo_tot_uniforme_col_sel">#REF!</definedName>
    <definedName name="Custo_tot_uniforme_var_man" localSheetId="4">#REF!</definedName>
    <definedName name="Custo_tot_uniforme_var_man" localSheetId="1">#REF!</definedName>
    <definedName name="Custo_tot_uniforme_var_man" localSheetId="3">#REF!</definedName>
    <definedName name="Custo_tot_uniforme_var_man">#REF!</definedName>
    <definedName name="Custo_tot_varredeiras_var_man" localSheetId="4">#REF!</definedName>
    <definedName name="Custo_tot_varredeiras_var_man" localSheetId="1">#REF!</definedName>
    <definedName name="Custo_tot_varredeiras_var_man" localSheetId="3">#REF!</definedName>
    <definedName name="Custo_tot_varredeiras_var_man">#REF!</definedName>
    <definedName name="Custo_total_cam_comp" localSheetId="4">'[5]1.1'!#REF!</definedName>
    <definedName name="Custo_total_cam_comp" localSheetId="1">'[5]1.1'!#REF!</definedName>
    <definedName name="Custo_total_cam_comp" localSheetId="3">'[5]1.1'!#REF!</definedName>
    <definedName name="Custo_total_cam_comp">'[5]1.1'!#REF!</definedName>
    <definedName name="Custo_total_coletor_dom" localSheetId="4">'[5]1.1'!#REF!</definedName>
    <definedName name="Custo_total_coletor_dom" localSheetId="1">'[5]1.1'!#REF!</definedName>
    <definedName name="Custo_total_coletor_dom" localSheetId="3">'[5]1.1'!#REF!</definedName>
    <definedName name="Custo_total_coletor_dom">'[5]1.1'!#REF!</definedName>
    <definedName name="Custo_total_comb_cam_coletor" localSheetId="4">'[5]1.1'!#REF!</definedName>
    <definedName name="Custo_total_comb_cam_coletor" localSheetId="1">'[5]1.1'!#REF!</definedName>
    <definedName name="Custo_total_comb_cam_coletor" localSheetId="3">'[5]1.1'!#REF!</definedName>
    <definedName name="Custo_total_comb_cam_coletor">'[5]1.1'!#REF!</definedName>
    <definedName name="Custo_total_ferramentas_coleta" localSheetId="4">'[5]1.1'!#REF!</definedName>
    <definedName name="Custo_total_ferramentas_coleta" localSheetId="1">'[5]1.1'!#REF!</definedName>
    <definedName name="Custo_total_ferramentas_coleta" localSheetId="3">'[5]1.1'!#REF!</definedName>
    <definedName name="Custo_total_ferramentas_coleta">'[5]1.1'!#REF!</definedName>
    <definedName name="Custo_total_inst_coleta_dom" localSheetId="4">'[5]1.1'!#REF!</definedName>
    <definedName name="Custo_total_inst_coleta_dom" localSheetId="1">'[5]1.1'!#REF!</definedName>
    <definedName name="Custo_total_inst_coleta_dom" localSheetId="3">'[5]1.1'!#REF!</definedName>
    <definedName name="Custo_total_inst_coleta_dom">'[5]1.1'!#REF!</definedName>
    <definedName name="Custo_total_lub_lavagem_cam_col" localSheetId="4">'[5]1.1'!#REF!</definedName>
    <definedName name="Custo_total_lub_lavagem_cam_col" localSheetId="1">'[5]1.1'!#REF!</definedName>
    <definedName name="Custo_total_lub_lavagem_cam_col" localSheetId="3">'[5]1.1'!#REF!</definedName>
    <definedName name="Custo_total_lub_lavagem_cam_col">'[5]1.1'!#REF!</definedName>
    <definedName name="Custo_total_lub_lavagem_cam_comp" localSheetId="4">'[5]1.1'!#REF!</definedName>
    <definedName name="Custo_total_lub_lavagem_cam_comp" localSheetId="1">'[5]1.1'!#REF!</definedName>
    <definedName name="Custo_total_lub_lavagem_cam_comp" localSheetId="3">'[5]1.1'!#REF!</definedName>
    <definedName name="Custo_total_lub_lavagem_cam_comp">'[5]1.1'!#REF!</definedName>
    <definedName name="Custo_total_mo_ind_coleta" localSheetId="4">'[5]1.1'!#REF!</definedName>
    <definedName name="Custo_total_mo_ind_coleta" localSheetId="1">'[5]1.1'!#REF!</definedName>
    <definedName name="Custo_total_mo_ind_coleta" localSheetId="3">'[5]1.1'!#REF!</definedName>
    <definedName name="Custo_total_mo_ind_coleta">'[5]1.1'!#REF!</definedName>
    <definedName name="Custo_total_motorista" localSheetId="4">'[5]1.1'!#REF!</definedName>
    <definedName name="Custo_total_motorista" localSheetId="1">'[5]1.1'!#REF!</definedName>
    <definedName name="Custo_total_motorista" localSheetId="3">'[5]1.1'!#REF!</definedName>
    <definedName name="Custo_total_motorista">'[5]1.1'!#REF!</definedName>
    <definedName name="Custo_total_pneu_caminhão" localSheetId="4">'[5]1.1'!#REF!</definedName>
    <definedName name="Custo_total_pneu_caminhão" localSheetId="1">'[5]1.1'!#REF!</definedName>
    <definedName name="Custo_total_pneu_caminhão" localSheetId="3">'[5]1.1'!#REF!</definedName>
    <definedName name="Custo_total_pneu_caminhão">'[5]1.1'!#REF!</definedName>
    <definedName name="Custo_total_rádio_cam_com" localSheetId="4">'[5]1.1'!#REF!</definedName>
    <definedName name="Custo_total_rádio_cam_com" localSheetId="1">'[5]1.1'!#REF!</definedName>
    <definedName name="Custo_total_rádio_cam_com" localSheetId="3">'[5]1.1'!#REF!</definedName>
    <definedName name="Custo_total_rádio_cam_com">'[5]1.1'!#REF!</definedName>
    <definedName name="Custo_total_uniforme_coleta" localSheetId="4">'[5]1.1'!#REF!</definedName>
    <definedName name="Custo_total_uniforme_coleta" localSheetId="1">'[5]1.1'!#REF!</definedName>
    <definedName name="Custo_total_uniforme_coleta" localSheetId="3">'[5]1.1'!#REF!</definedName>
    <definedName name="Custo_total_uniforme_coleta">'[5]1.1'!#REF!</definedName>
    <definedName name="Custo_total_vei_fisc_coleta" localSheetId="4">'[5]1.1'!#REF!</definedName>
    <definedName name="Custo_total_vei_fisc_coleta" localSheetId="1">'[5]1.1'!#REF!</definedName>
    <definedName name="Custo_total_vei_fisc_coleta" localSheetId="3">'[5]1.1'!#REF!</definedName>
    <definedName name="Custo_total_vei_fisc_coleta">'[5]1.1'!#REF!</definedName>
    <definedName name="Custo_total_vei_fisc_coleta_dom" localSheetId="4">'[5]1.1'!#REF!</definedName>
    <definedName name="Custo_total_vei_fisc_coleta_dom" localSheetId="1">'[5]1.1'!#REF!</definedName>
    <definedName name="Custo_total_vei_fisc_coleta_dom" localSheetId="3">'[5]1.1'!#REF!</definedName>
    <definedName name="Custo_total_vei_fisc_coleta_dom">'[5]1.1'!#REF!</definedName>
    <definedName name="CV" localSheetId="4">#REF!</definedName>
    <definedName name="CV" localSheetId="1">#REF!</definedName>
    <definedName name="CV" localSheetId="3">#REF!</definedName>
    <definedName name="CV">#REF!</definedName>
    <definedName name="D" localSheetId="4">#REF!</definedName>
    <definedName name="D" localSheetId="1">#REF!</definedName>
    <definedName name="D" localSheetId="3">#REF!</definedName>
    <definedName name="D">#REF!</definedName>
    <definedName name="d_col" localSheetId="4">#REF!</definedName>
    <definedName name="d_col" localSheetId="1">#REF!</definedName>
    <definedName name="d_col" localSheetId="3">#REF!</definedName>
    <definedName name="d_col">#REF!</definedName>
    <definedName name="d_eq" localSheetId="4">#REF!</definedName>
    <definedName name="d_eq" localSheetId="1">#REF!</definedName>
    <definedName name="d_eq" localSheetId="3">#REF!</definedName>
    <definedName name="d_eq">#REF!</definedName>
    <definedName name="d_var" localSheetId="4">#REF!</definedName>
    <definedName name="d_var" localSheetId="1">#REF!</definedName>
    <definedName name="d_var" localSheetId="3">#REF!</definedName>
    <definedName name="d_var">#REF!</definedName>
    <definedName name="DADOS" localSheetId="4">#REF!</definedName>
    <definedName name="DADOS" localSheetId="1">#REF!</definedName>
    <definedName name="DADOS" localSheetId="3">#REF!</definedName>
    <definedName name="DADOS">#REF!</definedName>
    <definedName name="DataEficacia">'[6]Inputs'!$E$26</definedName>
    <definedName name="DEMONSTRAÇÃO_DE_RESULTADOS" localSheetId="4">#REF!</definedName>
    <definedName name="DEMONSTRAÇÃO_DE_RESULTADOS" localSheetId="1">#REF!</definedName>
    <definedName name="DEMONSTRAÇÃO_DE_RESULTADOS" localSheetId="3">#REF!</definedName>
    <definedName name="DEMONSTRAÇÃO_DE_RESULTADOS">#REF!</definedName>
    <definedName name="depreciaciones" localSheetId="1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depreciaciones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Des" localSheetId="4">#REF!</definedName>
    <definedName name="Des" localSheetId="1">#REF!</definedName>
    <definedName name="Des" localSheetId="3">#REF!</definedName>
    <definedName name="Des">#REF!</definedName>
    <definedName name="Desconto_vale_ref" localSheetId="4">#REF!</definedName>
    <definedName name="Desconto_vale_ref" localSheetId="1">#REF!</definedName>
    <definedName name="Desconto_vale_ref" localSheetId="3">#REF!</definedName>
    <definedName name="Desconto_vale_ref">#REF!</definedName>
    <definedName name="Desconto_vale_transp" localSheetId="4">#REF!</definedName>
    <definedName name="Desconto_vale_transp" localSheetId="1">#REF!</definedName>
    <definedName name="Desconto_vale_transp" localSheetId="3">#REF!</definedName>
    <definedName name="Desconto_vale_transp">#REF!</definedName>
    <definedName name="DESCRICAO" localSheetId="4">'[1]OBRJU95'!#REF!</definedName>
    <definedName name="DESCRICAO" localSheetId="1">'[1]OBRJU95'!#REF!</definedName>
    <definedName name="DESCRICAO" localSheetId="3">'[1]OBRJU95'!#REF!</definedName>
    <definedName name="DESCRICAO">'[1]OBRJU95'!#REF!</definedName>
    <definedName name="DESUM">"Texto 7"</definedName>
    <definedName name="DETALHE" localSheetId="4">#REF!</definedName>
    <definedName name="DETALHE" localSheetId="1">#REF!</definedName>
    <definedName name="DETALHE" localSheetId="3">#REF!</definedName>
    <definedName name="DETALHE">#REF!</definedName>
    <definedName name="deuda" localSheetId="1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deuda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deudasmes" localSheetId="1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deudasmes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Dias_trab_mês" localSheetId="4">'[5]1.1'!#REF!</definedName>
    <definedName name="Dias_trab_mês" localSheetId="1">'[5]1.1'!#REF!</definedName>
    <definedName name="Dias_trab_mês" localSheetId="3">'[5]1.1'!#REF!</definedName>
    <definedName name="Dias_trab_mês">'[5]1.1'!#REF!</definedName>
    <definedName name="Dias_trabalhados" localSheetId="4">#REF!</definedName>
    <definedName name="Dias_trabalhados" localSheetId="1">#REF!</definedName>
    <definedName name="Dias_trabalhados" localSheetId="3">#REF!</definedName>
    <definedName name="Dias_trabalhados">#REF!</definedName>
    <definedName name="dias_uteis" localSheetId="4">#REF!</definedName>
    <definedName name="dias_uteis" localSheetId="1">#REF!</definedName>
    <definedName name="dias_uteis" localSheetId="3">#REF!</definedName>
    <definedName name="dias_uteis">#REF!</definedName>
    <definedName name="dim_pedagio" localSheetId="4">#REF!</definedName>
    <definedName name="dim_pedagio" localSheetId="1">#REF!</definedName>
    <definedName name="dim_pedagio" localSheetId="3">#REF!</definedName>
    <definedName name="dim_pedagio">#REF!</definedName>
    <definedName name="dipos_pedagio" localSheetId="4">#REF!</definedName>
    <definedName name="dipos_pedagio" localSheetId="1">#REF!</definedName>
    <definedName name="dipos_pedagio" localSheetId="3">#REF!</definedName>
    <definedName name="dipos_pedagio">#REF!</definedName>
    <definedName name="disp" localSheetId="4">#REF!</definedName>
    <definedName name="disp" localSheetId="1">#REF!</definedName>
    <definedName name="disp" localSheetId="3">#REF!</definedName>
    <definedName name="disp">#REF!</definedName>
    <definedName name="div_c_cam" localSheetId="4">#REF!</definedName>
    <definedName name="div_c_cam" localSheetId="1">#REF!</definedName>
    <definedName name="div_c_cam" localSheetId="3">#REF!</definedName>
    <definedName name="div_c_cam">#REF!</definedName>
    <definedName name="div_c_cam1" localSheetId="4">#REF!</definedName>
    <definedName name="div_c_cam1" localSheetId="1">#REF!</definedName>
    <definedName name="div_c_cam1" localSheetId="3">#REF!</definedName>
    <definedName name="div_c_cam1">#REF!</definedName>
    <definedName name="div_c_cam2" localSheetId="4">#REF!</definedName>
    <definedName name="div_c_cam2" localSheetId="1">#REF!</definedName>
    <definedName name="div_c_cam2" localSheetId="3">#REF!</definedName>
    <definedName name="div_c_cam2">#REF!</definedName>
    <definedName name="div_c_cam3" localSheetId="4">#REF!</definedName>
    <definedName name="div_c_cam3" localSheetId="1">#REF!</definedName>
    <definedName name="div_c_cam3" localSheetId="3">#REF!</definedName>
    <definedName name="div_c_cam3">#REF!</definedName>
    <definedName name="div_c_cam4" localSheetId="4">#REF!</definedName>
    <definedName name="div_c_cam4" localSheetId="1">#REF!</definedName>
    <definedName name="div_c_cam4" localSheetId="3">#REF!</definedName>
    <definedName name="div_c_cam4">#REF!</definedName>
    <definedName name="div_c_cam5" localSheetId="4">#REF!</definedName>
    <definedName name="div_c_cam5" localSheetId="1">#REF!</definedName>
    <definedName name="div_c_cam5" localSheetId="3">#REF!</definedName>
    <definedName name="div_c_cam5">#REF!</definedName>
    <definedName name="div_c_cam6" localSheetId="4">#REF!</definedName>
    <definedName name="div_c_cam6" localSheetId="1">#REF!</definedName>
    <definedName name="div_c_cam6" localSheetId="3">#REF!</definedName>
    <definedName name="div_c_cam6">#REF!</definedName>
    <definedName name="div_c_cam7" localSheetId="4">#REF!</definedName>
    <definedName name="div_c_cam7" localSheetId="1">#REF!</definedName>
    <definedName name="div_c_cam7" localSheetId="3">#REF!</definedName>
    <definedName name="div_c_cam7">#REF!</definedName>
    <definedName name="div_c_cam8" localSheetId="4">#REF!</definedName>
    <definedName name="div_c_cam8" localSheetId="1">#REF!</definedName>
    <definedName name="div_c_cam8" localSheetId="3">#REF!</definedName>
    <definedName name="div_c_cam8">#REF!</definedName>
    <definedName name="div_c_cam9" localSheetId="4">#REF!</definedName>
    <definedName name="div_c_cam9" localSheetId="1">#REF!</definedName>
    <definedName name="div_c_cam9" localSheetId="3">#REF!</definedName>
    <definedName name="div_c_cam9">#REF!</definedName>
    <definedName name="div_s_cam" localSheetId="4">#REF!</definedName>
    <definedName name="div_s_cam" localSheetId="1">#REF!</definedName>
    <definedName name="div_s_cam" localSheetId="3">#REF!</definedName>
    <definedName name="div_s_cam">#REF!</definedName>
    <definedName name="div_s_cam1" localSheetId="4">#REF!</definedName>
    <definedName name="div_s_cam1" localSheetId="1">#REF!</definedName>
    <definedName name="div_s_cam1" localSheetId="3">#REF!</definedName>
    <definedName name="div_s_cam1">#REF!</definedName>
    <definedName name="div_s_cam2" localSheetId="4">#REF!</definedName>
    <definedName name="div_s_cam2" localSheetId="1">#REF!</definedName>
    <definedName name="div_s_cam2" localSheetId="3">#REF!</definedName>
    <definedName name="div_s_cam2">#REF!</definedName>
    <definedName name="div_s_cam3" localSheetId="4">#REF!</definedName>
    <definedName name="div_s_cam3" localSheetId="1">#REF!</definedName>
    <definedName name="div_s_cam3" localSheetId="3">#REF!</definedName>
    <definedName name="div_s_cam3">#REF!</definedName>
    <definedName name="div_s_cam4" localSheetId="4">#REF!</definedName>
    <definedName name="div_s_cam4" localSheetId="1">#REF!</definedName>
    <definedName name="div_s_cam4" localSheetId="3">#REF!</definedName>
    <definedName name="div_s_cam4">#REF!</definedName>
    <definedName name="div_s_cam5" localSheetId="4">#REF!</definedName>
    <definedName name="div_s_cam5" localSheetId="1">#REF!</definedName>
    <definedName name="div_s_cam5" localSheetId="3">#REF!</definedName>
    <definedName name="div_s_cam5">#REF!</definedName>
    <definedName name="div_s_cam6" localSheetId="4">#REF!</definedName>
    <definedName name="div_s_cam6" localSheetId="1">#REF!</definedName>
    <definedName name="div_s_cam6" localSheetId="3">#REF!</definedName>
    <definedName name="div_s_cam6">#REF!</definedName>
    <definedName name="div_s_cam7" localSheetId="4">#REF!</definedName>
    <definedName name="div_s_cam7" localSheetId="1">#REF!</definedName>
    <definedName name="div_s_cam7" localSheetId="3">#REF!</definedName>
    <definedName name="div_s_cam7">#REF!</definedName>
    <definedName name="div_s_cam8" localSheetId="4">#REF!</definedName>
    <definedName name="div_s_cam8" localSheetId="1">#REF!</definedName>
    <definedName name="div_s_cam8" localSheetId="3">#REF!</definedName>
    <definedName name="div_s_cam8">#REF!</definedName>
    <definedName name="div_s_cam9" localSheetId="4">#REF!</definedName>
    <definedName name="div_s_cam9" localSheetId="1">#REF!</definedName>
    <definedName name="div_s_cam9" localSheetId="3">#REF!</definedName>
    <definedName name="div_s_cam9">#REF!</definedName>
    <definedName name="diversos" localSheetId="4">#REF!</definedName>
    <definedName name="diversos" localSheetId="1">#REF!</definedName>
    <definedName name="diversos" localSheetId="3">#REF!</definedName>
    <definedName name="diversos">#REF!</definedName>
    <definedName name="DMTCapas" localSheetId="4">#REF!</definedName>
    <definedName name="DMTCapas" localSheetId="1">#REF!</definedName>
    <definedName name="DMTCapas" localSheetId="3">#REF!</definedName>
    <definedName name="DMTCapas">#REF!</definedName>
    <definedName name="DMTDetalhes" localSheetId="4">#REF!</definedName>
    <definedName name="DMTDetalhes" localSheetId="1">#REF!</definedName>
    <definedName name="DMTDetalhes" localSheetId="3">#REF!</definedName>
    <definedName name="DMTDetalhes">#REF!</definedName>
    <definedName name="dren" localSheetId="4">#REF!</definedName>
    <definedName name="dren" localSheetId="1">#REF!</definedName>
    <definedName name="dren" localSheetId="3">#REF!</definedName>
    <definedName name="dren">#REF!</definedName>
    <definedName name="DSRA_IDB_value">'[4]Debt'!$D$388</definedName>
    <definedName name="du" localSheetId="4">#REF!,#REF!,#REF!</definedName>
    <definedName name="du" localSheetId="1">#REF!,#REF!,#REF!</definedName>
    <definedName name="du" localSheetId="3">#REF!,#REF!,#REF!</definedName>
    <definedName name="du">#REF!,#REF!,#REF!</definedName>
    <definedName name="E" localSheetId="4">#REF!</definedName>
    <definedName name="E" localSheetId="1">#REF!</definedName>
    <definedName name="E" localSheetId="3">#REF!</definedName>
    <definedName name="E">#REF!</definedName>
    <definedName name="EM" localSheetId="4">#REF!</definedName>
    <definedName name="EM" localSheetId="1">#REF!</definedName>
    <definedName name="EM" localSheetId="3">#REF!</definedName>
    <definedName name="EM">#REF!</definedName>
    <definedName name="emit" localSheetId="4">#REF!</definedName>
    <definedName name="emit" localSheetId="1">#REF!</definedName>
    <definedName name="emit" localSheetId="3">#REF!</definedName>
    <definedName name="emit">#REF!</definedName>
    <definedName name="EMPRESAS_03" localSheetId="4">#REF!</definedName>
    <definedName name="EMPRESAS_03" localSheetId="1">#REF!</definedName>
    <definedName name="EMPRESAS_03" localSheetId="3">#REF!</definedName>
    <definedName name="EMPRESAS_03">#REF!</definedName>
    <definedName name="encargos" localSheetId="4">#REF!</definedName>
    <definedName name="encargos" localSheetId="1">#REF!</definedName>
    <definedName name="encargos" localSheetId="3">#REF!</definedName>
    <definedName name="encargos">#REF!</definedName>
    <definedName name="Encargos_sociais" localSheetId="4">#REF!</definedName>
    <definedName name="Encargos_sociais" localSheetId="1">#REF!</definedName>
    <definedName name="Encargos_sociais" localSheetId="3">#REF!</definedName>
    <definedName name="Encargos_sociais">#REF!</definedName>
    <definedName name="Encarregado_diu_op_aterro" localSheetId="4">#REF!</definedName>
    <definedName name="Encarregado_diu_op_aterro" localSheetId="1">#REF!</definedName>
    <definedName name="Encarregado_diu_op_aterro" localSheetId="3">#REF!</definedName>
    <definedName name="Encarregado_diu_op_aterro">#REF!</definedName>
    <definedName name="Encarregado_diu_op_aterro_res" localSheetId="4">#REF!</definedName>
    <definedName name="Encarregado_diu_op_aterro_res" localSheetId="1">#REF!</definedName>
    <definedName name="Encarregado_diu_op_aterro_res" localSheetId="3">#REF!</definedName>
    <definedName name="Encarregado_diu_op_aterro_res">#REF!</definedName>
    <definedName name="Encarregado_not_op_aterro" localSheetId="4">#REF!</definedName>
    <definedName name="Encarregado_not_op_aterro" localSheetId="1">#REF!</definedName>
    <definedName name="Encarregado_not_op_aterro" localSheetId="3">#REF!</definedName>
    <definedName name="Encarregado_not_op_aterro">#REF!</definedName>
    <definedName name="Encarregado_not_op_aterro_res" localSheetId="4">#REF!</definedName>
    <definedName name="Encarregado_not_op_aterro_res" localSheetId="1">#REF!</definedName>
    <definedName name="Encarregado_not_op_aterro_res" localSheetId="3">#REF!</definedName>
    <definedName name="Encarregado_not_op_aterro_res">#REF!</definedName>
    <definedName name="EndOfConcession">'[6]Inputs'!$E$29</definedName>
    <definedName name="ENOB" localSheetId="4">#REF!</definedName>
    <definedName name="ENOB" localSheetId="1">#REF!</definedName>
    <definedName name="ENOB" localSheetId="3">#REF!</definedName>
    <definedName name="ENOB">#REF!</definedName>
    <definedName name="eq_pedagio" localSheetId="4">#REF!</definedName>
    <definedName name="eq_pedagio" localSheetId="1">#REF!</definedName>
    <definedName name="eq_pedagio" localSheetId="3">#REF!</definedName>
    <definedName name="eq_pedagio">#REF!</definedName>
    <definedName name="EQPTO" localSheetId="4">#REF!</definedName>
    <definedName name="EQPTO" localSheetId="1">#REF!</definedName>
    <definedName name="EQPTO" localSheetId="3">#REF!</definedName>
    <definedName name="EQPTO">#REF!</definedName>
    <definedName name="Exam_méd" localSheetId="4">#REF!</definedName>
    <definedName name="Exam_méd" localSheetId="1">#REF!</definedName>
    <definedName name="Exam_méd" localSheetId="3">#REF!</definedName>
    <definedName name="Exam_méd">#REF!</definedName>
    <definedName name="F" localSheetId="4">#REF!</definedName>
    <definedName name="F" localSheetId="1">#REF!</definedName>
    <definedName name="F" localSheetId="3">#REF!</definedName>
    <definedName name="F">#REF!</definedName>
    <definedName name="F_varrição_diu_var_man" localSheetId="4">#REF!</definedName>
    <definedName name="F_varrição_diu_var_man" localSheetId="1">#REF!</definedName>
    <definedName name="F_varrição_diu_var_man" localSheetId="3">#REF!</definedName>
    <definedName name="F_varrição_diu_var_man">#REF!</definedName>
    <definedName name="F_varrição_diu_var_man_res" localSheetId="4">#REF!</definedName>
    <definedName name="F_varrição_diu_var_man_res" localSheetId="1">#REF!</definedName>
    <definedName name="F_varrição_diu_var_man_res" localSheetId="3">#REF!</definedName>
    <definedName name="F_varrição_diu_var_man_res">#REF!</definedName>
    <definedName name="F_varrição_not_var_man" localSheetId="4">#REF!</definedName>
    <definedName name="F_varrição_not_var_man" localSheetId="1">#REF!</definedName>
    <definedName name="F_varrição_not_var_man" localSheetId="3">#REF!</definedName>
    <definedName name="F_varrição_not_var_man">#REF!</definedName>
    <definedName name="F_varrição_not_var_man_res" localSheetId="4">#REF!</definedName>
    <definedName name="F_varrição_not_var_man_res" localSheetId="1">#REF!</definedName>
    <definedName name="F_varrição_not_var_man_res" localSheetId="3">#REF!</definedName>
    <definedName name="F_varrição_not_var_man_res">#REF!</definedName>
    <definedName name="FarmCapa" localSheetId="4">#REF!</definedName>
    <definedName name="FarmCapa" localSheetId="1">#REF!</definedName>
    <definedName name="FarmCapa" localSheetId="3">#REF!</definedName>
    <definedName name="FarmCapa">#REF!</definedName>
    <definedName name="FarmDetalhes" localSheetId="4">#REF!</definedName>
    <definedName name="FarmDetalhes" localSheetId="1">#REF!</definedName>
    <definedName name="FarmDetalhes" localSheetId="3">#REF!</definedName>
    <definedName name="FarmDetalhes">#REF!</definedName>
    <definedName name="fer" localSheetId="4">#REF!</definedName>
    <definedName name="fer" localSheetId="1">#REF!</definedName>
    <definedName name="fer" localSheetId="3">#REF!</definedName>
    <definedName name="fer">#REF!</definedName>
    <definedName name="Financ.Resumen" localSheetId="1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Financ.Resumen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FinBegofConstruction" localSheetId="4">'[7]Investimentos'!#REF!</definedName>
    <definedName name="FinBegofConstruction" localSheetId="1">'[7]Investimentos'!#REF!</definedName>
    <definedName name="FinBegofConstruction" localSheetId="3">'[7]Investimentos'!#REF!</definedName>
    <definedName name="FinBegofConstruction">'[7]Investimentos'!#REF!</definedName>
    <definedName name="FL7_AN" localSheetId="4">#REF!</definedName>
    <definedName name="FL7_AN" localSheetId="1">#REF!</definedName>
    <definedName name="FL7_AN" localSheetId="3">#REF!</definedName>
    <definedName name="FL7_AN">#REF!</definedName>
    <definedName name="flag_contequity">'[4]Results'!$D$71</definedName>
    <definedName name="Fluxo_AVI" localSheetId="4">#REF!</definedName>
    <definedName name="Fluxo_AVI" localSheetId="1">#REF!</definedName>
    <definedName name="Fluxo_AVI" localSheetId="3">#REF!</definedName>
    <definedName name="Fluxo_AVI">#REF!</definedName>
    <definedName name="FLUXO_DE_CAIXA" localSheetId="4">#REF!</definedName>
    <definedName name="FLUXO_DE_CAIXA" localSheetId="1">#REF!</definedName>
    <definedName name="FLUXO_DE_CAIXA" localSheetId="3">#REF!</definedName>
    <definedName name="FLUXO_DE_CAIXA">#REF!</definedName>
    <definedName name="Fluxo_manual" localSheetId="4">#REF!</definedName>
    <definedName name="Fluxo_manual" localSheetId="1">#REF!</definedName>
    <definedName name="Fluxo_manual" localSheetId="3">#REF!</definedName>
    <definedName name="Fluxo_manual">#REF!</definedName>
    <definedName name="FO" localSheetId="4">#REF!</definedName>
    <definedName name="FO" localSheetId="1">#REF!</definedName>
    <definedName name="FO" localSheetId="3">#REF!</definedName>
    <definedName name="FO">#REF!</definedName>
    <definedName name="FORDISPLAY" localSheetId="4">#REF!</definedName>
    <definedName name="FORDISPLAY" localSheetId="1">#REF!</definedName>
    <definedName name="FORDISPLAY" localSheetId="3">#REF!</definedName>
    <definedName name="FORDISPLAY">#REF!</definedName>
    <definedName name="FOREIGN" localSheetId="4">#REF!</definedName>
    <definedName name="FOREIGN" localSheetId="1">#REF!</definedName>
    <definedName name="FOREIGN" localSheetId="3">#REF!</definedName>
    <definedName name="FOREIGN">#REF!</definedName>
    <definedName name="FX" localSheetId="4">#REF!</definedName>
    <definedName name="FX" localSheetId="1">#REF!</definedName>
    <definedName name="FX" localSheetId="3">#REF!</definedName>
    <definedName name="FX">#REF!</definedName>
    <definedName name="G" localSheetId="4">#REF!</definedName>
    <definedName name="G" localSheetId="1">#REF!</definedName>
    <definedName name="G" localSheetId="3">#REF!</definedName>
    <definedName name="G">#REF!</definedName>
    <definedName name="g_lb">'[8]Material Densities'!$I$2</definedName>
    <definedName name="gr_objetos" localSheetId="4">#REF!</definedName>
    <definedName name="gr_objetos" localSheetId="1">#REF!</definedName>
    <definedName name="gr_objetos" localSheetId="3">#REF!</definedName>
    <definedName name="gr_objetos">#REF!</definedName>
    <definedName name="gr_objetos1" localSheetId="4">#REF!</definedName>
    <definedName name="gr_objetos1" localSheetId="1">#REF!</definedName>
    <definedName name="gr_objetos1" localSheetId="3">#REF!</definedName>
    <definedName name="gr_objetos1">#REF!</definedName>
    <definedName name="gr_objetos2" localSheetId="4">#REF!</definedName>
    <definedName name="gr_objetos2" localSheetId="1">#REF!</definedName>
    <definedName name="gr_objetos2" localSheetId="3">#REF!</definedName>
    <definedName name="gr_objetos2">#REF!</definedName>
    <definedName name="gr_objetos3" localSheetId="4">#REF!</definedName>
    <definedName name="gr_objetos3" localSheetId="1">#REF!</definedName>
    <definedName name="gr_objetos3" localSheetId="3">#REF!</definedName>
    <definedName name="gr_objetos3">#REF!</definedName>
    <definedName name="gr_objetos4" localSheetId="4">#REF!</definedName>
    <definedName name="gr_objetos4" localSheetId="1">#REF!</definedName>
    <definedName name="gr_objetos4" localSheetId="3">#REF!</definedName>
    <definedName name="gr_objetos4">#REF!</definedName>
    <definedName name="gr_objetos5" localSheetId="4">#REF!</definedName>
    <definedName name="gr_objetos5" localSheetId="1">#REF!</definedName>
    <definedName name="gr_objetos5" localSheetId="3">#REF!</definedName>
    <definedName name="gr_objetos5">#REF!</definedName>
    <definedName name="gr_objetos6" localSheetId="4">#REF!</definedName>
    <definedName name="gr_objetos6" localSheetId="1">#REF!</definedName>
    <definedName name="gr_objetos6" localSheetId="3">#REF!</definedName>
    <definedName name="gr_objetos6">#REF!</definedName>
    <definedName name="gr_objetos7" localSheetId="4">#REF!</definedName>
    <definedName name="gr_objetos7" localSheetId="1">#REF!</definedName>
    <definedName name="gr_objetos7" localSheetId="3">#REF!</definedName>
    <definedName name="gr_objetos7">#REF!</definedName>
    <definedName name="gr_objetos8" localSheetId="4">#REF!</definedName>
    <definedName name="gr_objetos8" localSheetId="1">#REF!</definedName>
    <definedName name="gr_objetos8" localSheetId="3">#REF!</definedName>
    <definedName name="gr_objetos8">#REF!</definedName>
    <definedName name="gr_objetos9" localSheetId="4">#REF!</definedName>
    <definedName name="gr_objetos9" localSheetId="1">#REF!</definedName>
    <definedName name="gr_objetos9" localSheetId="3">#REF!</definedName>
    <definedName name="gr_objetos9">#REF!</definedName>
    <definedName name="GRV" localSheetId="4">#REF!</definedName>
    <definedName name="GRV" localSheetId="1">#REF!</definedName>
    <definedName name="GRV" localSheetId="3">#REF!</definedName>
    <definedName name="GRV">#REF!</definedName>
    <definedName name="H_coletor" localSheetId="4">'[5]1.1'!#REF!</definedName>
    <definedName name="H_coletor" localSheetId="1">'[5]1.1'!#REF!</definedName>
    <definedName name="H_coletor" localSheetId="3">'[5]1.1'!#REF!</definedName>
    <definedName name="H_coletor">'[5]1.1'!#REF!</definedName>
    <definedName name="H_extra_diurna_lav_vias_mês" localSheetId="4">#REF!</definedName>
    <definedName name="H_extra_diurna_lav_vias_mês" localSheetId="1">#REF!</definedName>
    <definedName name="H_extra_diurna_lav_vias_mês" localSheetId="3">#REF!</definedName>
    <definedName name="H_extra_diurna_lav_vias_mês">#REF!</definedName>
    <definedName name="H_extra_diurna_prevista_cap_mec_mês" localSheetId="4">#REF!</definedName>
    <definedName name="H_extra_diurna_prevista_cap_mec_mês" localSheetId="1">#REF!</definedName>
    <definedName name="H_extra_diurna_prevista_cap_mec_mês" localSheetId="3">#REF!</definedName>
    <definedName name="H_extra_diurna_prevista_cap_mec_mês">#REF!</definedName>
    <definedName name="H_extra_diurna_prevista_col_hosp_mês" localSheetId="4">#REF!</definedName>
    <definedName name="H_extra_diurna_prevista_col_hosp_mês" localSheetId="1">#REF!</definedName>
    <definedName name="H_extra_diurna_prevista_col_hosp_mês" localSheetId="3">#REF!</definedName>
    <definedName name="H_extra_diurna_prevista_col_hosp_mês">#REF!</definedName>
    <definedName name="H_extra_diurna_prevista_coleta_dom_mês" localSheetId="4">'[5]1.1'!#REF!</definedName>
    <definedName name="H_extra_diurna_prevista_coleta_dom_mês" localSheetId="1">'[5]1.1'!#REF!</definedName>
    <definedName name="H_extra_diurna_prevista_coleta_dom_mês" localSheetId="3">'[5]1.1'!#REF!</definedName>
    <definedName name="H_extra_diurna_prevista_coleta_dom_mês">'[5]1.1'!#REF!</definedName>
    <definedName name="H_extra_diurna_prevista_coleta_seletiva_mês" localSheetId="4">#REF!</definedName>
    <definedName name="H_extra_diurna_prevista_coleta_seletiva_mês" localSheetId="1">#REF!</definedName>
    <definedName name="H_extra_diurna_prevista_coleta_seletiva_mês" localSheetId="3">#REF!</definedName>
    <definedName name="H_extra_diurna_prevista_coleta_seletiva_mês">#REF!</definedName>
    <definedName name="H_extra_diurna_prevista_eq_padrão_mês" localSheetId="4">#REF!</definedName>
    <definedName name="H_extra_diurna_prevista_eq_padrão_mês" localSheetId="1">#REF!</definedName>
    <definedName name="H_extra_diurna_prevista_eq_padrão_mês" localSheetId="3">#REF!</definedName>
    <definedName name="H_extra_diurna_prevista_eq_padrão_mês">#REF!</definedName>
    <definedName name="H_extra_diurna_prevista_lav_vias_mês" localSheetId="4">#REF!</definedName>
    <definedName name="H_extra_diurna_prevista_lav_vias_mês" localSheetId="1">#REF!</definedName>
    <definedName name="H_extra_diurna_prevista_lav_vias_mês" localSheetId="3">#REF!</definedName>
    <definedName name="H_extra_diurna_prevista_lav_vias_mês">#REF!</definedName>
    <definedName name="H_extra_diurna_prevista_loc_cam_bas_mês" localSheetId="4">#REF!</definedName>
    <definedName name="H_extra_diurna_prevista_loc_cam_bas_mês" localSheetId="1">#REF!</definedName>
    <definedName name="H_extra_diurna_prevista_loc_cam_bas_mês" localSheetId="3">#REF!</definedName>
    <definedName name="H_extra_diurna_prevista_loc_cam_bas_mês">#REF!</definedName>
    <definedName name="H_extra_diurna_prevista_loc_pá_carr_mês" localSheetId="4">#REF!</definedName>
    <definedName name="H_extra_diurna_prevista_loc_pá_carr_mês" localSheetId="1">#REF!</definedName>
    <definedName name="H_extra_diurna_prevista_loc_pá_carr_mês" localSheetId="3">#REF!</definedName>
    <definedName name="H_extra_diurna_prevista_loc_pá_carr_mês">#REF!</definedName>
    <definedName name="H_extra_diurna_prevista_loc_trator_mês" localSheetId="4">#REF!</definedName>
    <definedName name="H_extra_diurna_prevista_loc_trator_mês" localSheetId="1">#REF!</definedName>
    <definedName name="H_extra_diurna_prevista_loc_trator_mês" localSheetId="3">#REF!</definedName>
    <definedName name="H_extra_diurna_prevista_loc_trator_mês">#REF!</definedName>
    <definedName name="H_extra_diurna_prevista_op_aterro_mês" localSheetId="4">#REF!</definedName>
    <definedName name="H_extra_diurna_prevista_op_aterro_mês" localSheetId="1">#REF!</definedName>
    <definedName name="H_extra_diurna_prevista_op_aterro_mês" localSheetId="3">#REF!</definedName>
    <definedName name="H_extra_diurna_prevista_op_aterro_mês">#REF!</definedName>
    <definedName name="H_extra_diurna_prevista_tra_RSSS_mês" localSheetId="4">#REF!</definedName>
    <definedName name="H_extra_diurna_prevista_tra_RSSS_mês" localSheetId="1">#REF!</definedName>
    <definedName name="H_extra_diurna_prevista_tra_RSSS_mês" localSheetId="3">#REF!</definedName>
    <definedName name="H_extra_diurna_prevista_tra_RSSS_mês">#REF!</definedName>
    <definedName name="H_extra_diurna_prevista_usi_rec_com_mês" localSheetId="4">#REF!</definedName>
    <definedName name="H_extra_diurna_prevista_usi_rec_com_mês" localSheetId="1">#REF!</definedName>
    <definedName name="H_extra_diurna_prevista_usi_rec_com_mês" localSheetId="3">#REF!</definedName>
    <definedName name="H_extra_diurna_prevista_usi_rec_com_mês">#REF!</definedName>
    <definedName name="H_extra_diurna_prevista_var_man_mês" localSheetId="4">#REF!</definedName>
    <definedName name="H_extra_diurna_prevista_var_man_mês" localSheetId="1">#REF!</definedName>
    <definedName name="H_extra_diurna_prevista_var_man_mês" localSheetId="3">#REF!</definedName>
    <definedName name="H_extra_diurna_prevista_var_man_mês">#REF!</definedName>
    <definedName name="H_extra_not_prevista_coleta_dom_mês" localSheetId="4">'[5]1.1'!#REF!</definedName>
    <definedName name="H_extra_not_prevista_coleta_dom_mês" localSheetId="1">'[5]1.1'!#REF!</definedName>
    <definedName name="H_extra_not_prevista_coleta_dom_mês" localSheetId="3">'[5]1.1'!#REF!</definedName>
    <definedName name="H_extra_not_prevista_coleta_dom_mês">'[5]1.1'!#REF!</definedName>
    <definedName name="H_extra_noturna_prevista_col_hosp_mês" localSheetId="4">#REF!</definedName>
    <definedName name="H_extra_noturna_prevista_col_hosp_mês" localSheetId="1">#REF!</definedName>
    <definedName name="H_extra_noturna_prevista_col_hosp_mês" localSheetId="3">#REF!</definedName>
    <definedName name="H_extra_noturna_prevista_col_hosp_mês">#REF!</definedName>
    <definedName name="H_extra_noturna_prevista_coleta_seletiva_mês" localSheetId="4">#REF!</definedName>
    <definedName name="H_extra_noturna_prevista_coleta_seletiva_mês" localSheetId="1">#REF!</definedName>
    <definedName name="H_extra_noturna_prevista_coleta_seletiva_mês" localSheetId="3">#REF!</definedName>
    <definedName name="H_extra_noturna_prevista_coleta_seletiva_mês">#REF!</definedName>
    <definedName name="H_extra_noturna_prevista_eq_padrão_mês" localSheetId="4">#REF!</definedName>
    <definedName name="H_extra_noturna_prevista_eq_padrão_mês" localSheetId="1">#REF!</definedName>
    <definedName name="H_extra_noturna_prevista_eq_padrão_mês" localSheetId="3">#REF!</definedName>
    <definedName name="H_extra_noturna_prevista_eq_padrão_mês">#REF!</definedName>
    <definedName name="H_extra_noturna_prevista_loc_cam_bas_mês" localSheetId="4">#REF!</definedName>
    <definedName name="H_extra_noturna_prevista_loc_cam_bas_mês" localSheetId="1">#REF!</definedName>
    <definedName name="H_extra_noturna_prevista_loc_cam_bas_mês" localSheetId="3">#REF!</definedName>
    <definedName name="H_extra_noturna_prevista_loc_cam_bas_mês">#REF!</definedName>
    <definedName name="H_extra_noturna_prevista_loc_pá_carr_mês" localSheetId="4">#REF!</definedName>
    <definedName name="H_extra_noturna_prevista_loc_pá_carr_mês" localSheetId="1">#REF!</definedName>
    <definedName name="H_extra_noturna_prevista_loc_pá_carr_mês" localSheetId="3">#REF!</definedName>
    <definedName name="H_extra_noturna_prevista_loc_pá_carr_mês">#REF!</definedName>
    <definedName name="H_extra_noturna_prevista_loc_trator_mês" localSheetId="4">#REF!</definedName>
    <definedName name="H_extra_noturna_prevista_loc_trator_mês" localSheetId="1">#REF!</definedName>
    <definedName name="H_extra_noturna_prevista_loc_trator_mês" localSheetId="3">#REF!</definedName>
    <definedName name="H_extra_noturna_prevista_loc_trator_mês">#REF!</definedName>
    <definedName name="H_extra_noturna_prevista_op_aterro_mês" localSheetId="4">#REF!</definedName>
    <definedName name="H_extra_noturna_prevista_op_aterro_mês" localSheetId="1">#REF!</definedName>
    <definedName name="H_extra_noturna_prevista_op_aterro_mês" localSheetId="3">#REF!</definedName>
    <definedName name="H_extra_noturna_prevista_op_aterro_mês">#REF!</definedName>
    <definedName name="H_extra_noturna_prevista_tra_RSSS_mês" localSheetId="4">#REF!</definedName>
    <definedName name="H_extra_noturna_prevista_tra_RSSS_mês" localSheetId="1">#REF!</definedName>
    <definedName name="H_extra_noturna_prevista_tra_RSSS_mês" localSheetId="3">#REF!</definedName>
    <definedName name="H_extra_noturna_prevista_tra_RSSS_mês">#REF!</definedName>
    <definedName name="H_extra_noturna_prevista_usi_rec_com_mês" localSheetId="4">#REF!</definedName>
    <definedName name="H_extra_noturna_prevista_usi_rec_com_mês" localSheetId="1">#REF!</definedName>
    <definedName name="H_extra_noturna_prevista_usi_rec_com_mês" localSheetId="3">#REF!</definedName>
    <definedName name="H_extra_noturna_prevista_usi_rec_com_mês">#REF!</definedName>
    <definedName name="H_extra_noturna_prevista_var_man_mês" localSheetId="4">#REF!</definedName>
    <definedName name="H_extra_noturna_prevista_var_man_mês" localSheetId="1">#REF!</definedName>
    <definedName name="H_extra_noturna_prevista_var_man_mês" localSheetId="3">#REF!</definedName>
    <definedName name="H_extra_noturna_prevista_var_man_mês">#REF!</definedName>
    <definedName name="H_motorita" localSheetId="4">'[5]1.1'!#REF!</definedName>
    <definedName name="H_motorita" localSheetId="1">'[5]1.1'!#REF!</definedName>
    <definedName name="H_motorita" localSheetId="3">'[5]1.1'!#REF!</definedName>
    <definedName name="H_motorita">'[5]1.1'!#REF!</definedName>
    <definedName name="he" localSheetId="4">#REF!</definedName>
    <definedName name="he" localSheetId="1">#REF!</definedName>
    <definedName name="he" localSheetId="3">#REF!</definedName>
    <definedName name="he">#REF!</definedName>
    <definedName name="HORAS_MENSAIS" localSheetId="4">#REF!</definedName>
    <definedName name="HORAS_MENSAIS" localSheetId="1">#REF!</definedName>
    <definedName name="HORAS_MENSAIS" localSheetId="3">#REF!</definedName>
    <definedName name="HORAS_MENSAIS">#REF!</definedName>
    <definedName name="Horas_noturnas_cap_mec" localSheetId="4">#REF!</definedName>
    <definedName name="Horas_noturnas_cap_mec" localSheetId="1">#REF!</definedName>
    <definedName name="Horas_noturnas_cap_mec" localSheetId="3">#REF!</definedName>
    <definedName name="Horas_noturnas_cap_mec">#REF!</definedName>
    <definedName name="Horas_noturnas_col_hos" localSheetId="4">#REF!</definedName>
    <definedName name="Horas_noturnas_col_hos" localSheetId="1">#REF!</definedName>
    <definedName name="Horas_noturnas_col_hos" localSheetId="3">#REF!</definedName>
    <definedName name="Horas_noturnas_col_hos">#REF!</definedName>
    <definedName name="Horas_noturnas_coleta_dom" localSheetId="4">'[5]1.1'!#REF!</definedName>
    <definedName name="Horas_noturnas_coleta_dom" localSheetId="1">'[5]1.1'!#REF!</definedName>
    <definedName name="Horas_noturnas_coleta_dom" localSheetId="3">'[5]1.1'!#REF!</definedName>
    <definedName name="Horas_noturnas_coleta_dom">'[5]1.1'!#REF!</definedName>
    <definedName name="Horas_noturnas_coleta_seletiva" localSheetId="4">#REF!</definedName>
    <definedName name="Horas_noturnas_coleta_seletiva" localSheetId="1">#REF!</definedName>
    <definedName name="Horas_noturnas_coleta_seletiva" localSheetId="3">#REF!</definedName>
    <definedName name="Horas_noturnas_coleta_seletiva">#REF!</definedName>
    <definedName name="Horas_noturnas_eq_padrão" localSheetId="4">#REF!</definedName>
    <definedName name="Horas_noturnas_eq_padrão" localSheetId="1">#REF!</definedName>
    <definedName name="Horas_noturnas_eq_padrão" localSheetId="3">#REF!</definedName>
    <definedName name="Horas_noturnas_eq_padrão">#REF!</definedName>
    <definedName name="Horas_noturnas_lav_vias" localSheetId="4">#REF!</definedName>
    <definedName name="Horas_noturnas_lav_vias" localSheetId="1">#REF!</definedName>
    <definedName name="Horas_noturnas_lav_vias" localSheetId="3">#REF!</definedName>
    <definedName name="Horas_noturnas_lav_vias">#REF!</definedName>
    <definedName name="Horas_noturnas_lim_mercado" localSheetId="4">#REF!</definedName>
    <definedName name="Horas_noturnas_lim_mercado" localSheetId="1">#REF!</definedName>
    <definedName name="Horas_noturnas_lim_mercado" localSheetId="3">#REF!</definedName>
    <definedName name="Horas_noturnas_lim_mercado">#REF!</definedName>
    <definedName name="Horas_noturnas_loc_cam_bas" localSheetId="4">#REF!</definedName>
    <definedName name="Horas_noturnas_loc_cam_bas" localSheetId="1">#REF!</definedName>
    <definedName name="Horas_noturnas_loc_cam_bas" localSheetId="3">#REF!</definedName>
    <definedName name="Horas_noturnas_loc_cam_bas">#REF!</definedName>
    <definedName name="Horas_noturnas_loc_pá" localSheetId="4">#REF!</definedName>
    <definedName name="Horas_noturnas_loc_pá" localSheetId="1">#REF!</definedName>
    <definedName name="Horas_noturnas_loc_pá" localSheetId="3">#REF!</definedName>
    <definedName name="Horas_noturnas_loc_pá">#REF!</definedName>
    <definedName name="Horas_noturnas_loc_trator" localSheetId="4">#REF!</definedName>
    <definedName name="Horas_noturnas_loc_trator" localSheetId="1">#REF!</definedName>
    <definedName name="Horas_noturnas_loc_trator" localSheetId="3">#REF!</definedName>
    <definedName name="Horas_noturnas_loc_trator">#REF!</definedName>
    <definedName name="Horas_noturnas_op_aterro" localSheetId="4">#REF!</definedName>
    <definedName name="Horas_noturnas_op_aterro" localSheetId="1">#REF!</definedName>
    <definedName name="Horas_noturnas_op_aterro" localSheetId="3">#REF!</definedName>
    <definedName name="Horas_noturnas_op_aterro">#REF!</definedName>
    <definedName name="Horas_noturnas_trat_RSSS" localSheetId="4">#REF!</definedName>
    <definedName name="Horas_noturnas_trat_RSSS" localSheetId="1">#REF!</definedName>
    <definedName name="Horas_noturnas_trat_RSSS" localSheetId="3">#REF!</definedName>
    <definedName name="Horas_noturnas_trat_RSSS">#REF!</definedName>
    <definedName name="Horas_noturnas_usi_compostagem" localSheetId="4">#REF!</definedName>
    <definedName name="Horas_noturnas_usi_compostagem" localSheetId="1">#REF!</definedName>
    <definedName name="Horas_noturnas_usi_compostagem" localSheetId="3">#REF!</definedName>
    <definedName name="Horas_noturnas_usi_compostagem">#REF!</definedName>
    <definedName name="Horas_noturnas_varrição" localSheetId="4">#REF!</definedName>
    <definedName name="Horas_noturnas_varrição" localSheetId="1">#REF!</definedName>
    <definedName name="Horas_noturnas_varrição" localSheetId="3">#REF!</definedName>
    <definedName name="Horas_noturnas_varrição">#REF!</definedName>
    <definedName name="Idioma">'[6]Inputs'!$E$37</definedName>
    <definedName name="INCFIS">"Texto 3"</definedName>
    <definedName name="IndCapa" localSheetId="4">#REF!</definedName>
    <definedName name="IndCapa" localSheetId="1">#REF!</definedName>
    <definedName name="IndCapa" localSheetId="3">#REF!</definedName>
    <definedName name="IndCapa">#REF!</definedName>
    <definedName name="IndDetalhes" localSheetId="4">#REF!</definedName>
    <definedName name="IndDetalhes" localSheetId="1">#REF!</definedName>
    <definedName name="IndDetalhes" localSheetId="3">#REF!</definedName>
    <definedName name="IndDetalhes">#REF!</definedName>
    <definedName name="Index_Average_of_Year" localSheetId="4">#REF!</definedName>
    <definedName name="Index_Average_of_Year" localSheetId="1">#REF!</definedName>
    <definedName name="Index_Average_of_Year" localSheetId="3">#REF!</definedName>
    <definedName name="Index_Average_of_Year">#REF!</definedName>
    <definedName name="Index_End_of_Year" localSheetId="4">#REF!</definedName>
    <definedName name="Index_End_of_Year" localSheetId="1">#REF!</definedName>
    <definedName name="Index_End_of_Year" localSheetId="3">#REF!</definedName>
    <definedName name="Index_End_of_Year">#REF!</definedName>
    <definedName name="Index_EOY_AOY" localSheetId="4">#REF!</definedName>
    <definedName name="Index_EOY_AOY" localSheetId="1">#REF!</definedName>
    <definedName name="Index_EOY_AOY" localSheetId="3">#REF!</definedName>
    <definedName name="Index_EOY_AOY">#REF!</definedName>
    <definedName name="Inflación" localSheetId="1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flación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ício_tur_not_col_sel" localSheetId="4">#REF!</definedName>
    <definedName name="Início_tur_not_col_sel" localSheetId="1">#REF!</definedName>
    <definedName name="Início_tur_not_col_sel" localSheetId="3">#REF!</definedName>
    <definedName name="Início_tur_not_col_sel">#REF!</definedName>
    <definedName name="Insalub_Grau_Máx" localSheetId="4">#REF!</definedName>
    <definedName name="Insalub_Grau_Máx" localSheetId="1">#REF!</definedName>
    <definedName name="Insalub_Grau_Máx" localSheetId="3">#REF!</definedName>
    <definedName name="Insalub_Grau_Máx">#REF!</definedName>
    <definedName name="Insalub_Grau_Méd" localSheetId="4">#REF!</definedName>
    <definedName name="Insalub_Grau_Méd" localSheetId="1">#REF!</definedName>
    <definedName name="Insalub_Grau_Méd" localSheetId="3">#REF!</definedName>
    <definedName name="Insalub_Grau_Méd">#REF!</definedName>
    <definedName name="Insalub_Grau_Mín" localSheetId="4">#REF!</definedName>
    <definedName name="Insalub_Grau_Mín" localSheetId="1">#REF!</definedName>
    <definedName name="Insalub_Grau_Mín" localSheetId="3">#REF!</definedName>
    <definedName name="Insalub_Grau_Mín">#REF!</definedName>
    <definedName name="INSALUBRIDADE" localSheetId="4">#REF!</definedName>
    <definedName name="INSALUBRIDADE" localSheetId="1">#REF!</definedName>
    <definedName name="INSALUBRIDADE" localSheetId="3">#REF!</definedName>
    <definedName name="INSALUBRIDADE">#REF!</definedName>
    <definedName name="insumos" localSheetId="4">#REF!</definedName>
    <definedName name="insumos" localSheetId="1">#REF!</definedName>
    <definedName name="insumos" localSheetId="3">#REF!</definedName>
    <definedName name="insumos">#REF!</definedName>
    <definedName name="Int_Rate" localSheetId="4">#REF!</definedName>
    <definedName name="Int_Rate" localSheetId="1">#REF!</definedName>
    <definedName name="Int_Rate" localSheetId="3">#REF!</definedName>
    <definedName name="Int_Rate">#REF!</definedName>
    <definedName name="inv" localSheetId="1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" localSheetId="1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sion" localSheetId="1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sion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sión" localSheetId="1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sión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siones" localSheetId="1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siones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P" localSheetId="4">#REF!</definedName>
    <definedName name="IP" localSheetId="1">#REF!</definedName>
    <definedName name="IP" localSheetId="3">#REF!</definedName>
    <definedName name="IP">#REF!</definedName>
    <definedName name="IQ" localSheetId="4">#REF!</definedName>
    <definedName name="IQ" localSheetId="1">#REF!</definedName>
    <definedName name="IQ" localSheetId="3">#REF!</definedName>
    <definedName name="IQ">#REF!</definedName>
    <definedName name="IR" localSheetId="4">#REF!</definedName>
    <definedName name="IR" localSheetId="1">#REF!</definedName>
    <definedName name="IR" localSheetId="3">#REF!</definedName>
    <definedName name="IR">#REF!</definedName>
    <definedName name="ITEM" localSheetId="4">#REF!</definedName>
    <definedName name="ITEM" localSheetId="1">#REF!</definedName>
    <definedName name="ITEM" localSheetId="3">#REF!</definedName>
    <definedName name="ITEM">#REF!</definedName>
    <definedName name="JA" localSheetId="4">#REF!</definedName>
    <definedName name="JA" localSheetId="1">#REF!</definedName>
    <definedName name="JA" localSheetId="3">#REF!</definedName>
    <definedName name="JA">#REF!</definedName>
    <definedName name="JT" localSheetId="4">#REF!</definedName>
    <definedName name="JT" localSheetId="1">#REF!</definedName>
    <definedName name="JT" localSheetId="3">#REF!</definedName>
    <definedName name="JT">#REF!</definedName>
    <definedName name="julio" localSheetId="4">#REF!</definedName>
    <definedName name="julio" localSheetId="1">#REF!</definedName>
    <definedName name="julio" localSheetId="3">#REF!</definedName>
    <definedName name="julio">#REF!</definedName>
    <definedName name="Kd" localSheetId="4">#REF!</definedName>
    <definedName name="Kd" localSheetId="1">#REF!</definedName>
    <definedName name="Kd" localSheetId="3">#REF!</definedName>
    <definedName name="Kd">#REF!</definedName>
    <definedName name="Ke" localSheetId="4">#REF!</definedName>
    <definedName name="Ke" localSheetId="1">#REF!</definedName>
    <definedName name="Ke" localSheetId="3">#REF!</definedName>
    <definedName name="Ke">#REF!</definedName>
    <definedName name="LA" localSheetId="4">#REF!</definedName>
    <definedName name="LA" localSheetId="1">#REF!</definedName>
    <definedName name="LA" localSheetId="3">#REF!</definedName>
    <definedName name="LA">#REF!</definedName>
    <definedName name="LAIR" localSheetId="4">#REF!</definedName>
    <definedName name="LAIR" localSheetId="1">#REF!</definedName>
    <definedName name="LAIR" localSheetId="3">#REF!</definedName>
    <definedName name="LAIR">#REF!</definedName>
    <definedName name="Lav" localSheetId="4">#REF!</definedName>
    <definedName name="Lav" localSheetId="1">#REF!</definedName>
    <definedName name="Lav" localSheetId="3">#REF!</definedName>
    <definedName name="Lav">#REF!</definedName>
    <definedName name="lav_eq_pub" localSheetId="4">#REF!</definedName>
    <definedName name="lav_eq_pub" localSheetId="1">#REF!</definedName>
    <definedName name="lav_eq_pub" localSheetId="3">#REF!</definedName>
    <definedName name="lav_eq_pub">#REF!</definedName>
    <definedName name="lav_eq_pub1" localSheetId="4">#REF!</definedName>
    <definedName name="lav_eq_pub1" localSheetId="1">#REF!</definedName>
    <definedName name="lav_eq_pub1" localSheetId="3">#REF!</definedName>
    <definedName name="lav_eq_pub1">#REF!</definedName>
    <definedName name="lav_eq_pub2" localSheetId="4">#REF!</definedName>
    <definedName name="lav_eq_pub2" localSheetId="1">#REF!</definedName>
    <definedName name="lav_eq_pub2" localSheetId="3">#REF!</definedName>
    <definedName name="lav_eq_pub2">#REF!</definedName>
    <definedName name="lav_eq_pub3" localSheetId="4">#REF!</definedName>
    <definedName name="lav_eq_pub3" localSheetId="1">#REF!</definedName>
    <definedName name="lav_eq_pub3" localSheetId="3">#REF!</definedName>
    <definedName name="lav_eq_pub3">#REF!</definedName>
    <definedName name="lav_eq_pub4" localSheetId="4">#REF!</definedName>
    <definedName name="lav_eq_pub4" localSheetId="1">#REF!</definedName>
    <definedName name="lav_eq_pub4" localSheetId="3">#REF!</definedName>
    <definedName name="lav_eq_pub4">#REF!</definedName>
    <definedName name="lav_eq_pub5" localSheetId="4">#REF!</definedName>
    <definedName name="lav_eq_pub5" localSheetId="1">#REF!</definedName>
    <definedName name="lav_eq_pub5" localSheetId="3">#REF!</definedName>
    <definedName name="lav_eq_pub5">#REF!</definedName>
    <definedName name="lav_eq_pub6" localSheetId="4">#REF!</definedName>
    <definedName name="lav_eq_pub6" localSheetId="1">#REF!</definedName>
    <definedName name="lav_eq_pub6" localSheetId="3">#REF!</definedName>
    <definedName name="lav_eq_pub6">#REF!</definedName>
    <definedName name="lav_eq_pub7" localSheetId="4">#REF!</definedName>
    <definedName name="lav_eq_pub7" localSheetId="1">#REF!</definedName>
    <definedName name="lav_eq_pub7" localSheetId="3">#REF!</definedName>
    <definedName name="lav_eq_pub7">#REF!</definedName>
    <definedName name="lav_eq_pub8" localSheetId="4">#REF!</definedName>
    <definedName name="lav_eq_pub8" localSheetId="1">#REF!</definedName>
    <definedName name="lav_eq_pub8" localSheetId="3">#REF!</definedName>
    <definedName name="lav_eq_pub8">#REF!</definedName>
    <definedName name="lav_eq_pub9" localSheetId="4">#REF!</definedName>
    <definedName name="lav_eq_pub9" localSheetId="1">#REF!</definedName>
    <definedName name="lav_eq_pub9" localSheetId="3">#REF!</definedName>
    <definedName name="lav_eq_pub9">#REF!</definedName>
    <definedName name="lav_escadarias" localSheetId="4">#REF!</definedName>
    <definedName name="lav_escadarias" localSheetId="1">#REF!</definedName>
    <definedName name="lav_escadarias" localSheetId="3">#REF!</definedName>
    <definedName name="lav_escadarias">#REF!</definedName>
    <definedName name="lav_feira" localSheetId="4">#REF!</definedName>
    <definedName name="lav_feira" localSheetId="1">#REF!</definedName>
    <definedName name="lav_feira" localSheetId="3">#REF!</definedName>
    <definedName name="lav_feira">#REF!</definedName>
    <definedName name="lav_feira1" localSheetId="4">#REF!</definedName>
    <definedName name="lav_feira1" localSheetId="1">#REF!</definedName>
    <definedName name="lav_feira1" localSheetId="3">#REF!</definedName>
    <definedName name="lav_feira1">#REF!</definedName>
    <definedName name="lav_feira2" localSheetId="4">#REF!</definedName>
    <definedName name="lav_feira2" localSheetId="1">#REF!</definedName>
    <definedName name="lav_feira2" localSheetId="3">#REF!</definedName>
    <definedName name="lav_feira2">#REF!</definedName>
    <definedName name="lav_feira3" localSheetId="4">#REF!</definedName>
    <definedName name="lav_feira3" localSheetId="1">#REF!</definedName>
    <definedName name="lav_feira3" localSheetId="3">#REF!</definedName>
    <definedName name="lav_feira3">#REF!</definedName>
    <definedName name="lav_feira4" localSheetId="4">#REF!</definedName>
    <definedName name="lav_feira4" localSheetId="1">#REF!</definedName>
    <definedName name="lav_feira4" localSheetId="3">#REF!</definedName>
    <definedName name="lav_feira4">#REF!</definedName>
    <definedName name="lav_feira5" localSheetId="4">#REF!</definedName>
    <definedName name="lav_feira5" localSheetId="1">#REF!</definedName>
    <definedName name="lav_feira5" localSheetId="3">#REF!</definedName>
    <definedName name="lav_feira5">#REF!</definedName>
    <definedName name="lav_feira6" localSheetId="4">#REF!</definedName>
    <definedName name="lav_feira6" localSheetId="1">#REF!</definedName>
    <definedName name="lav_feira6" localSheetId="3">#REF!</definedName>
    <definedName name="lav_feira6">#REF!</definedName>
    <definedName name="lav_feira7" localSheetId="4">#REF!</definedName>
    <definedName name="lav_feira7" localSheetId="1">#REF!</definedName>
    <definedName name="lav_feira7" localSheetId="3">#REF!</definedName>
    <definedName name="lav_feira7">#REF!</definedName>
    <definedName name="lav_feira8" localSheetId="4">#REF!</definedName>
    <definedName name="lav_feira8" localSheetId="1">#REF!</definedName>
    <definedName name="lav_feira8" localSheetId="3">#REF!</definedName>
    <definedName name="lav_feira8">#REF!</definedName>
    <definedName name="lav_feira9" localSheetId="4">#REF!</definedName>
    <definedName name="lav_feira9" localSheetId="1">#REF!</definedName>
    <definedName name="lav_feira9" localSheetId="3">#REF!</definedName>
    <definedName name="lav_feira9">#REF!</definedName>
    <definedName name="lav_mec_calç" localSheetId="4">#REF!</definedName>
    <definedName name="lav_mec_calç" localSheetId="1">#REF!</definedName>
    <definedName name="lav_mec_calç" localSheetId="3">#REF!</definedName>
    <definedName name="lav_mec_calç">#REF!</definedName>
    <definedName name="lilia" localSheetId="4">#REF!,#REF!,#REF!</definedName>
    <definedName name="lilia" localSheetId="1">#REF!,#REF!,#REF!</definedName>
    <definedName name="lilia" localSheetId="3">#REF!,#REF!,#REF!</definedName>
    <definedName name="lilia">#REF!,#REF!,#REF!</definedName>
    <definedName name="LIMAT" localSheetId="4">#REF!</definedName>
    <definedName name="LIMAT" localSheetId="1">#REF!</definedName>
    <definedName name="LIMAT" localSheetId="3">#REF!</definedName>
    <definedName name="LIMAT">#REF!</definedName>
    <definedName name="linha12" localSheetId="4">#REF!,#REF!,#REF!</definedName>
    <definedName name="linha12" localSheetId="1">#REF!,#REF!,#REF!</definedName>
    <definedName name="linha12" localSheetId="3">#REF!,#REF!,#REF!</definedName>
    <definedName name="linha12">#REF!,#REF!,#REF!</definedName>
    <definedName name="LINHa13" localSheetId="4">#REF!,#REF!,#REF!</definedName>
    <definedName name="LINHa13" localSheetId="1">#REF!,#REF!,#REF!</definedName>
    <definedName name="LINHa13" localSheetId="3">#REF!,#REF!,#REF!</definedName>
    <definedName name="LINHa13">#REF!,#REF!,#REF!</definedName>
    <definedName name="linha14" localSheetId="4">#REF!,#REF!,#REF!</definedName>
    <definedName name="linha14" localSheetId="1">#REF!,#REF!,#REF!</definedName>
    <definedName name="linha14" localSheetId="3">#REF!,#REF!,#REF!</definedName>
    <definedName name="linha14">#REF!,#REF!,#REF!</definedName>
    <definedName name="linha15" localSheetId="4">#REF!,#REF!,#REF!</definedName>
    <definedName name="linha15" localSheetId="1">#REF!,#REF!,#REF!</definedName>
    <definedName name="linha15" localSheetId="3">#REF!,#REF!,#REF!</definedName>
    <definedName name="linha15">#REF!,#REF!,#REF!</definedName>
    <definedName name="linha17" localSheetId="4">#REF!,#REF!,#REF!</definedName>
    <definedName name="linha17" localSheetId="1">#REF!,#REF!,#REF!</definedName>
    <definedName name="linha17" localSheetId="3">#REF!,#REF!,#REF!</definedName>
    <definedName name="linha17">#REF!,#REF!,#REF!</definedName>
    <definedName name="linha18" localSheetId="4">#REF!,#REF!,#REF!</definedName>
    <definedName name="linha18" localSheetId="1">#REF!,#REF!,#REF!</definedName>
    <definedName name="linha18" localSheetId="3">#REF!,#REF!,#REF!</definedName>
    <definedName name="linha18">#REF!,#REF!,#REF!</definedName>
    <definedName name="linha20" localSheetId="4">#REF!,#REF!,#REF!</definedName>
    <definedName name="linha20" localSheetId="1">#REF!,#REF!,#REF!</definedName>
    <definedName name="linha20" localSheetId="3">#REF!,#REF!,#REF!</definedName>
    <definedName name="linha20">#REF!,#REF!,#REF!</definedName>
    <definedName name="linha22" localSheetId="4">#REF!,#REF!,#REF!</definedName>
    <definedName name="linha22" localSheetId="1">#REF!,#REF!,#REF!</definedName>
    <definedName name="linha22" localSheetId="3">#REF!,#REF!,#REF!</definedName>
    <definedName name="linha22">#REF!,#REF!,#REF!</definedName>
    <definedName name="linha23" localSheetId="4">#REF!,#REF!,#REF!</definedName>
    <definedName name="linha23" localSheetId="1">#REF!,#REF!,#REF!</definedName>
    <definedName name="linha23" localSheetId="3">#REF!,#REF!,#REF!</definedName>
    <definedName name="linha23">#REF!,#REF!,#REF!</definedName>
    <definedName name="linha24" localSheetId="4">#REF!,#REF!,#REF!</definedName>
    <definedName name="linha24" localSheetId="1">#REF!,#REF!,#REF!</definedName>
    <definedName name="linha24" localSheetId="3">#REF!,#REF!,#REF!</definedName>
    <definedName name="linha24">#REF!,#REF!,#REF!</definedName>
    <definedName name="linha25" localSheetId="4">#REF!,#REF!,#REF!</definedName>
    <definedName name="linha25" localSheetId="1">#REF!,#REF!,#REF!</definedName>
    <definedName name="linha25" localSheetId="3">#REF!,#REF!,#REF!</definedName>
    <definedName name="linha25">#REF!,#REF!,#REF!</definedName>
    <definedName name="linha26" localSheetId="4">#REF!,#REF!,#REF!</definedName>
    <definedName name="linha26" localSheetId="1">#REF!,#REF!,#REF!</definedName>
    <definedName name="linha26" localSheetId="3">#REF!,#REF!,#REF!</definedName>
    <definedName name="linha26">#REF!,#REF!,#REF!</definedName>
    <definedName name="linha27" localSheetId="4">#REF!,#REF!,#REF!</definedName>
    <definedName name="linha27" localSheetId="1">#REF!,#REF!,#REF!</definedName>
    <definedName name="linha27" localSheetId="3">#REF!,#REF!,#REF!</definedName>
    <definedName name="linha27">#REF!,#REF!,#REF!</definedName>
    <definedName name="linha29" localSheetId="4">#REF!,#REF!,#REF!</definedName>
    <definedName name="linha29" localSheetId="1">#REF!,#REF!,#REF!</definedName>
    <definedName name="linha29" localSheetId="3">#REF!,#REF!,#REF!</definedName>
    <definedName name="linha29">#REF!,#REF!,#REF!</definedName>
    <definedName name="linha30" localSheetId="4">#REF!,#REF!,#REF!</definedName>
    <definedName name="linha30" localSheetId="1">#REF!,#REF!,#REF!</definedName>
    <definedName name="linha30" localSheetId="3">#REF!,#REF!,#REF!</definedName>
    <definedName name="linha30">#REF!,#REF!,#REF!</definedName>
    <definedName name="linha31" localSheetId="4">#REF!,#REF!,#REF!</definedName>
    <definedName name="linha31" localSheetId="1">#REF!,#REF!,#REF!</definedName>
    <definedName name="linha31" localSheetId="3">#REF!,#REF!,#REF!</definedName>
    <definedName name="linha31">#REF!,#REF!,#REF!</definedName>
    <definedName name="linha32" localSheetId="4">#REF!,#REF!,#REF!</definedName>
    <definedName name="linha32" localSheetId="1">#REF!,#REF!,#REF!</definedName>
    <definedName name="linha32" localSheetId="3">#REF!,#REF!,#REF!</definedName>
    <definedName name="linha32">#REF!,#REF!,#REF!</definedName>
    <definedName name="linha34" localSheetId="4">#REF!,#REF!,#REF!</definedName>
    <definedName name="linha34" localSheetId="1">#REF!,#REF!,#REF!</definedName>
    <definedName name="linha34" localSheetId="3">#REF!,#REF!,#REF!</definedName>
    <definedName name="linha34">#REF!,#REF!,#REF!</definedName>
    <definedName name="lista">'[9]Preços Parâmetros'!$A$4:$A$181</definedName>
    <definedName name="LISTAEQ" localSheetId="4">#REF!</definedName>
    <definedName name="LISTAEQ" localSheetId="1">#REF!</definedName>
    <definedName name="LISTAEQ" localSheetId="3">#REF!</definedName>
    <definedName name="LISTAEQ">#REF!</definedName>
    <definedName name="LISTAMO" localSheetId="4">#REF!</definedName>
    <definedName name="LISTAMO" localSheetId="1">#REF!</definedName>
    <definedName name="LISTAMO" localSheetId="3">#REF!</definedName>
    <definedName name="LISTAMO">#REF!</definedName>
    <definedName name="ListaParametros">'[9]Preços Parâmetros'!$A$4:$A$181</definedName>
    <definedName name="lom" localSheetId="4">#REF!</definedName>
    <definedName name="lom" localSheetId="1">#REF!</definedName>
    <definedName name="lom" localSheetId="3">#REF!</definedName>
    <definedName name="lom">#REF!</definedName>
    <definedName name="Losses" localSheetId="4">#REF!</definedName>
    <definedName name="Losses" localSheetId="1">#REF!</definedName>
    <definedName name="Losses" localSheetId="3">#REF!</definedName>
    <definedName name="Losses">#REF!</definedName>
    <definedName name="man_ent_10km" localSheetId="4">#REF!</definedName>
    <definedName name="man_ent_10km" localSheetId="1">#REF!</definedName>
    <definedName name="man_ent_10km" localSheetId="3">#REF!</definedName>
    <definedName name="man_ent_10km">#REF!</definedName>
    <definedName name="man_ent_10km1" localSheetId="4">#REF!</definedName>
    <definedName name="man_ent_10km1" localSheetId="1">#REF!</definedName>
    <definedName name="man_ent_10km1" localSheetId="3">#REF!</definedName>
    <definedName name="man_ent_10km1">#REF!</definedName>
    <definedName name="man_ent_10km2" localSheetId="4">#REF!</definedName>
    <definedName name="man_ent_10km2" localSheetId="1">#REF!</definedName>
    <definedName name="man_ent_10km2" localSheetId="3">#REF!</definedName>
    <definedName name="man_ent_10km2">#REF!</definedName>
    <definedName name="man_ent_10km3" localSheetId="4">#REF!</definedName>
    <definedName name="man_ent_10km3" localSheetId="1">#REF!</definedName>
    <definedName name="man_ent_10km3" localSheetId="3">#REF!</definedName>
    <definedName name="man_ent_10km3">#REF!</definedName>
    <definedName name="man_ent_10km4" localSheetId="4">#REF!</definedName>
    <definedName name="man_ent_10km4" localSheetId="1">#REF!</definedName>
    <definedName name="man_ent_10km4" localSheetId="3">#REF!</definedName>
    <definedName name="man_ent_10km4">#REF!</definedName>
    <definedName name="man_ent_10km5" localSheetId="4">#REF!</definedName>
    <definedName name="man_ent_10km5" localSheetId="1">#REF!</definedName>
    <definedName name="man_ent_10km5" localSheetId="3">#REF!</definedName>
    <definedName name="man_ent_10km5">#REF!</definedName>
    <definedName name="man_ent_10km6" localSheetId="4">#REF!</definedName>
    <definedName name="man_ent_10km6" localSheetId="1">#REF!</definedName>
    <definedName name="man_ent_10km6" localSheetId="3">#REF!</definedName>
    <definedName name="man_ent_10km6">#REF!</definedName>
    <definedName name="man_ent_10km7" localSheetId="4">#REF!</definedName>
    <definedName name="man_ent_10km7" localSheetId="1">#REF!</definedName>
    <definedName name="man_ent_10km7" localSheetId="3">#REF!</definedName>
    <definedName name="man_ent_10km7">#REF!</definedName>
    <definedName name="man_ent_10km8" localSheetId="4">#REF!</definedName>
    <definedName name="man_ent_10km8" localSheetId="1">#REF!</definedName>
    <definedName name="man_ent_10km8" localSheetId="3">#REF!</definedName>
    <definedName name="man_ent_10km8">#REF!</definedName>
    <definedName name="man_ent_10km9" localSheetId="4">#REF!</definedName>
    <definedName name="man_ent_10km9" localSheetId="1">#REF!</definedName>
    <definedName name="man_ent_10km9" localSheetId="3">#REF!</definedName>
    <definedName name="man_ent_10km9">#REF!</definedName>
    <definedName name="man_ent_ac_10km" localSheetId="4">#REF!</definedName>
    <definedName name="man_ent_ac_10km" localSheetId="1">#REF!</definedName>
    <definedName name="man_ent_ac_10km" localSheetId="3">#REF!</definedName>
    <definedName name="man_ent_ac_10km">#REF!</definedName>
    <definedName name="man_ent_ac_10km1" localSheetId="4">#REF!</definedName>
    <definedName name="man_ent_ac_10km1" localSheetId="1">#REF!</definedName>
    <definedName name="man_ent_ac_10km1" localSheetId="3">#REF!</definedName>
    <definedName name="man_ent_ac_10km1">#REF!</definedName>
    <definedName name="man_ent_ac_10km2" localSheetId="4">#REF!</definedName>
    <definedName name="man_ent_ac_10km2" localSheetId="1">#REF!</definedName>
    <definedName name="man_ent_ac_10km2" localSheetId="3">#REF!</definedName>
    <definedName name="man_ent_ac_10km2">#REF!</definedName>
    <definedName name="man_ent_ac_10km3" localSheetId="4">#REF!</definedName>
    <definedName name="man_ent_ac_10km3" localSheetId="1">#REF!</definedName>
    <definedName name="man_ent_ac_10km3" localSheetId="3">#REF!</definedName>
    <definedName name="man_ent_ac_10km3">#REF!</definedName>
    <definedName name="man_ent_ac_10km4" localSheetId="4">#REF!</definedName>
    <definedName name="man_ent_ac_10km4" localSheetId="1">#REF!</definedName>
    <definedName name="man_ent_ac_10km4" localSheetId="3">#REF!</definedName>
    <definedName name="man_ent_ac_10km4">#REF!</definedName>
    <definedName name="man_ent_ac_10km5" localSheetId="4">#REF!</definedName>
    <definedName name="man_ent_ac_10km5" localSheetId="1">#REF!</definedName>
    <definedName name="man_ent_ac_10km5" localSheetId="3">#REF!</definedName>
    <definedName name="man_ent_ac_10km5">#REF!</definedName>
    <definedName name="man_ent_ac_10km6" localSheetId="4">#REF!</definedName>
    <definedName name="man_ent_ac_10km6" localSheetId="1">#REF!</definedName>
    <definedName name="man_ent_ac_10km6" localSheetId="3">#REF!</definedName>
    <definedName name="man_ent_ac_10km6">#REF!</definedName>
    <definedName name="man_ent_ac_10km7" localSheetId="4">#REF!</definedName>
    <definedName name="man_ent_ac_10km7" localSheetId="1">#REF!</definedName>
    <definedName name="man_ent_ac_10km7" localSheetId="3">#REF!</definedName>
    <definedName name="man_ent_ac_10km7">#REF!</definedName>
    <definedName name="man_ent_ac_10km8" localSheetId="4">#REF!</definedName>
    <definedName name="man_ent_ac_10km8" localSheetId="1">#REF!</definedName>
    <definedName name="man_ent_ac_10km8" localSheetId="3">#REF!</definedName>
    <definedName name="man_ent_ac_10km8">#REF!</definedName>
    <definedName name="man_ent_ac_10km9" localSheetId="4">#REF!</definedName>
    <definedName name="man_ent_ac_10km9" localSheetId="1">#REF!</definedName>
    <definedName name="man_ent_ac_10km9" localSheetId="3">#REF!</definedName>
    <definedName name="man_ent_ac_10km9">#REF!</definedName>
    <definedName name="Margem" localSheetId="4">'[10]CF'!#REF!</definedName>
    <definedName name="Margem" localSheetId="1">'[10]CF'!#REF!</definedName>
    <definedName name="Margem" localSheetId="3">'[10]CF'!#REF!</definedName>
    <definedName name="Margem">'[10]CF'!#REF!</definedName>
    <definedName name="MARQUISE" localSheetId="4">#REF!</definedName>
    <definedName name="MARQUISE" localSheetId="1">#REF!</definedName>
    <definedName name="MARQUISE" localSheetId="3">#REF!</definedName>
    <definedName name="MARQUISE">#REF!</definedName>
    <definedName name="MAT" localSheetId="4">#REF!</definedName>
    <definedName name="MAT" localSheetId="1">#REF!</definedName>
    <definedName name="MAT" localSheetId="3">#REF!</definedName>
    <definedName name="MAT">#REF!</definedName>
    <definedName name="Mec" localSheetId="4">#REF!</definedName>
    <definedName name="Mec" localSheetId="1">#REF!</definedName>
    <definedName name="Mec" localSheetId="3">#REF!</definedName>
    <definedName name="Mec">#REF!</definedName>
    <definedName name="mec_10km" localSheetId="4">#REF!</definedName>
    <definedName name="mec_10km" localSheetId="1">#REF!</definedName>
    <definedName name="mec_10km" localSheetId="3">#REF!</definedName>
    <definedName name="mec_10km">#REF!</definedName>
    <definedName name="mec_10km1" localSheetId="4">#REF!</definedName>
    <definedName name="mec_10km1" localSheetId="1">#REF!</definedName>
    <definedName name="mec_10km1" localSheetId="3">#REF!</definedName>
    <definedName name="mec_10km1">#REF!</definedName>
    <definedName name="mec_10km2" localSheetId="4">#REF!</definedName>
    <definedName name="mec_10km2" localSheetId="1">#REF!</definedName>
    <definedName name="mec_10km2" localSheetId="3">#REF!</definedName>
    <definedName name="mec_10km2">#REF!</definedName>
    <definedName name="mec_10km3" localSheetId="4">#REF!</definedName>
    <definedName name="mec_10km3" localSheetId="1">#REF!</definedName>
    <definedName name="mec_10km3" localSheetId="3">#REF!</definedName>
    <definedName name="mec_10km3">#REF!</definedName>
    <definedName name="mec_10km4" localSheetId="4">#REF!</definedName>
    <definedName name="mec_10km4" localSheetId="1">#REF!</definedName>
    <definedName name="mec_10km4" localSheetId="3">#REF!</definedName>
    <definedName name="mec_10km4">#REF!</definedName>
    <definedName name="mec_10km5" localSheetId="4">#REF!</definedName>
    <definedName name="mec_10km5" localSheetId="1">#REF!</definedName>
    <definedName name="mec_10km5" localSheetId="3">#REF!</definedName>
    <definedName name="mec_10km5">#REF!</definedName>
    <definedName name="mec_10km6" localSheetId="4">#REF!</definedName>
    <definedName name="mec_10km6" localSheetId="1">#REF!</definedName>
    <definedName name="mec_10km6" localSheetId="3">#REF!</definedName>
    <definedName name="mec_10km6">#REF!</definedName>
    <definedName name="mec_10km7" localSheetId="4">#REF!</definedName>
    <definedName name="mec_10km7" localSheetId="1">#REF!</definedName>
    <definedName name="mec_10km7" localSheetId="3">#REF!</definedName>
    <definedName name="mec_10km7">#REF!</definedName>
    <definedName name="mec_10km8" localSheetId="4">#REF!</definedName>
    <definedName name="mec_10km8" localSheetId="1">#REF!</definedName>
    <definedName name="mec_10km8" localSheetId="3">#REF!</definedName>
    <definedName name="mec_10km8">#REF!</definedName>
    <definedName name="mec_10km9" localSheetId="4">#REF!</definedName>
    <definedName name="mec_10km9" localSheetId="1">#REF!</definedName>
    <definedName name="mec_10km9" localSheetId="3">#REF!</definedName>
    <definedName name="mec_10km9">#REF!</definedName>
    <definedName name="mec_ac_10km" localSheetId="4">#REF!</definedName>
    <definedName name="mec_ac_10km" localSheetId="1">#REF!</definedName>
    <definedName name="mec_ac_10km" localSheetId="3">#REF!</definedName>
    <definedName name="mec_ac_10km">#REF!</definedName>
    <definedName name="mec_ac_10km1" localSheetId="4">#REF!</definedName>
    <definedName name="mec_ac_10km1" localSheetId="1">#REF!</definedName>
    <definedName name="mec_ac_10km1" localSheetId="3">#REF!</definedName>
    <definedName name="mec_ac_10km1">#REF!</definedName>
    <definedName name="mec_ac_10km2" localSheetId="4">#REF!</definedName>
    <definedName name="mec_ac_10km2" localSheetId="1">#REF!</definedName>
    <definedName name="mec_ac_10km2" localSheetId="3">#REF!</definedName>
    <definedName name="mec_ac_10km2">#REF!</definedName>
    <definedName name="mec_ac_10km3" localSheetId="4">#REF!</definedName>
    <definedName name="mec_ac_10km3" localSheetId="1">#REF!</definedName>
    <definedName name="mec_ac_10km3" localSheetId="3">#REF!</definedName>
    <definedName name="mec_ac_10km3">#REF!</definedName>
    <definedName name="mec_ac_10km4" localSheetId="4">#REF!</definedName>
    <definedName name="mec_ac_10km4" localSheetId="1">#REF!</definedName>
    <definedName name="mec_ac_10km4" localSheetId="3">#REF!</definedName>
    <definedName name="mec_ac_10km4">#REF!</definedName>
    <definedName name="mec_ac_10km5" localSheetId="4">#REF!</definedName>
    <definedName name="mec_ac_10km5" localSheetId="1">#REF!</definedName>
    <definedName name="mec_ac_10km5" localSheetId="3">#REF!</definedName>
    <definedName name="mec_ac_10km5">#REF!</definedName>
    <definedName name="mec_ac_10km6" localSheetId="4">#REF!</definedName>
    <definedName name="mec_ac_10km6" localSheetId="1">#REF!</definedName>
    <definedName name="mec_ac_10km6" localSheetId="3">#REF!</definedName>
    <definedName name="mec_ac_10km6">#REF!</definedName>
    <definedName name="mec_ac_10km7" localSheetId="4">#REF!</definedName>
    <definedName name="mec_ac_10km7" localSheetId="1">#REF!</definedName>
    <definedName name="mec_ac_10km7" localSheetId="3">#REF!</definedName>
    <definedName name="mec_ac_10km7">#REF!</definedName>
    <definedName name="mec_ac_10km8" localSheetId="4">#REF!</definedName>
    <definedName name="mec_ac_10km8" localSheetId="1">#REF!</definedName>
    <definedName name="mec_ac_10km8" localSheetId="3">#REF!</definedName>
    <definedName name="mec_ac_10km8">#REF!</definedName>
    <definedName name="mec_ac_10km9" localSheetId="4">#REF!</definedName>
    <definedName name="mec_ac_10km9" localSheetId="1">#REF!</definedName>
    <definedName name="mec_ac_10km9" localSheetId="3">#REF!</definedName>
    <definedName name="mec_ac_10km9">#REF!</definedName>
    <definedName name="MecP" localSheetId="4">#REF!</definedName>
    <definedName name="MecP" localSheetId="1">#REF!</definedName>
    <definedName name="MecP" localSheetId="3">#REF!</definedName>
    <definedName name="MecP">#REF!</definedName>
    <definedName name="Média_km_diária_Cam_Comp" localSheetId="4">'[5]1.1'!#REF!</definedName>
    <definedName name="Média_km_diária_Cam_Comp" localSheetId="1">'[5]1.1'!#REF!</definedName>
    <definedName name="Média_km_diária_Cam_Comp" localSheetId="3">'[5]1.1'!#REF!</definedName>
    <definedName name="Média_km_diária_Cam_Comp">'[5]1.1'!#REF!</definedName>
    <definedName name="Média_km_diária_veículo_leve" localSheetId="4">'[5]1.1'!#REF!</definedName>
    <definedName name="Média_km_diária_veículo_leve" localSheetId="1">'[5]1.1'!#REF!</definedName>
    <definedName name="Média_km_diária_veículo_leve" localSheetId="3">'[5]1.1'!#REF!</definedName>
    <definedName name="Média_km_diária_veículo_leve">'[5]1.1'!#REF!</definedName>
    <definedName name="MERC">"Texto 14"</definedName>
    <definedName name="meses_ano" localSheetId="4">#REF!</definedName>
    <definedName name="meses_ano" localSheetId="1">#REF!</definedName>
    <definedName name="meses_ano" localSheetId="3">#REF!</definedName>
    <definedName name="meses_ano">#REF!</definedName>
    <definedName name="MG" localSheetId="4">#REF!</definedName>
    <definedName name="MG" localSheetId="1">#REF!</definedName>
    <definedName name="MG" localSheetId="3">#REF!</definedName>
    <definedName name="MG">#REF!</definedName>
    <definedName name="ml_ft3">'[8]Material Densities'!$I$3</definedName>
    <definedName name="ml_gal">'[8]Material Densities'!$I$5</definedName>
    <definedName name="ml_yd3">'[8]Material Densities'!$I$4</definedName>
    <definedName name="MLH0" localSheetId="4">#REF!</definedName>
    <definedName name="MLH0" localSheetId="1">#REF!</definedName>
    <definedName name="MLH0" localSheetId="3">#REF!</definedName>
    <definedName name="MLH0">#REF!</definedName>
    <definedName name="MO" localSheetId="4">#REF!</definedName>
    <definedName name="MO" localSheetId="1">#REF!</definedName>
    <definedName name="MO" localSheetId="3">#REF!</definedName>
    <definedName name="MO">#REF!</definedName>
    <definedName name="MObr" localSheetId="4">#REF!</definedName>
    <definedName name="MObr" localSheetId="1">#REF!</definedName>
    <definedName name="MObr" localSheetId="3">#REF!</definedName>
    <definedName name="MObr">#REF!</definedName>
    <definedName name="monumentos" localSheetId="4">#REF!</definedName>
    <definedName name="monumentos" localSheetId="1">#REF!</definedName>
    <definedName name="monumentos" localSheetId="3">#REF!</definedName>
    <definedName name="monumentos">#REF!</definedName>
    <definedName name="monumentos1" localSheetId="4">#REF!</definedName>
    <definedName name="monumentos1" localSheetId="1">#REF!</definedName>
    <definedName name="monumentos1" localSheetId="3">#REF!</definedName>
    <definedName name="monumentos1">#REF!</definedName>
    <definedName name="monumentos2" localSheetId="4">#REF!</definedName>
    <definedName name="monumentos2" localSheetId="1">#REF!</definedName>
    <definedName name="monumentos2" localSheetId="3">#REF!</definedName>
    <definedName name="monumentos2">#REF!</definedName>
    <definedName name="monumentos3" localSheetId="4">#REF!</definedName>
    <definedName name="monumentos3" localSheetId="1">#REF!</definedName>
    <definedName name="monumentos3" localSheetId="3">#REF!</definedName>
    <definedName name="monumentos3">#REF!</definedName>
    <definedName name="monumentos4" localSheetId="4">#REF!</definedName>
    <definedName name="monumentos4" localSheetId="1">#REF!</definedName>
    <definedName name="monumentos4" localSheetId="3">#REF!</definedName>
    <definedName name="monumentos4">#REF!</definedName>
    <definedName name="monumentos5" localSheetId="4">#REF!</definedName>
    <definedName name="monumentos5" localSheetId="1">#REF!</definedName>
    <definedName name="monumentos5" localSheetId="3">#REF!</definedName>
    <definedName name="monumentos5">#REF!</definedName>
    <definedName name="monumentos6" localSheetId="4">#REF!</definedName>
    <definedName name="monumentos6" localSheetId="1">#REF!</definedName>
    <definedName name="monumentos6" localSheetId="3">#REF!</definedName>
    <definedName name="monumentos6">#REF!</definedName>
    <definedName name="monumentos7" localSheetId="4">#REF!</definedName>
    <definedName name="monumentos7" localSheetId="1">#REF!</definedName>
    <definedName name="monumentos7" localSheetId="3">#REF!</definedName>
    <definedName name="monumentos7">#REF!</definedName>
    <definedName name="monumentos8" localSheetId="4">#REF!</definedName>
    <definedName name="monumentos8" localSheetId="1">#REF!</definedName>
    <definedName name="monumentos8" localSheetId="3">#REF!</definedName>
    <definedName name="monumentos8">#REF!</definedName>
    <definedName name="monumentos9" localSheetId="4">#REF!</definedName>
    <definedName name="monumentos9" localSheetId="1">#REF!</definedName>
    <definedName name="monumentos9" localSheetId="3">#REF!</definedName>
    <definedName name="monumentos9">#REF!</definedName>
    <definedName name="Motorista_diu_cap_mec" localSheetId="4">#REF!</definedName>
    <definedName name="Motorista_diu_cap_mec" localSheetId="1">#REF!</definedName>
    <definedName name="Motorista_diu_cap_mec" localSheetId="3">#REF!</definedName>
    <definedName name="Motorista_diu_cap_mec">#REF!</definedName>
    <definedName name="Motorista_diu_cap_mec_res" localSheetId="4">#REF!</definedName>
    <definedName name="Motorista_diu_cap_mec_res" localSheetId="1">#REF!</definedName>
    <definedName name="Motorista_diu_cap_mec_res" localSheetId="3">#REF!</definedName>
    <definedName name="Motorista_diu_cap_mec_res">#REF!</definedName>
    <definedName name="Motorista_diu_col_dom" localSheetId="4">'[5]1.1'!#REF!</definedName>
    <definedName name="Motorista_diu_col_dom" localSheetId="1">'[5]1.1'!#REF!</definedName>
    <definedName name="Motorista_diu_col_dom" localSheetId="3">'[5]1.1'!#REF!</definedName>
    <definedName name="Motorista_diu_col_dom">'[5]1.1'!#REF!</definedName>
    <definedName name="Motorista_diu_col_dom_res" localSheetId="4">'[5]1.1'!#REF!</definedName>
    <definedName name="Motorista_diu_col_dom_res" localSheetId="1">'[5]1.1'!#REF!</definedName>
    <definedName name="Motorista_diu_col_dom_res" localSheetId="3">'[5]1.1'!#REF!</definedName>
    <definedName name="Motorista_diu_col_dom_res">'[5]1.1'!#REF!</definedName>
    <definedName name="Motorista_diu_col_hosp" localSheetId="4">#REF!</definedName>
    <definedName name="Motorista_diu_col_hosp" localSheetId="1">#REF!</definedName>
    <definedName name="Motorista_diu_col_hosp" localSheetId="3">#REF!</definedName>
    <definedName name="Motorista_diu_col_hosp">#REF!</definedName>
    <definedName name="Motorista_diu_col_hosp_res" localSheetId="4">#REF!</definedName>
    <definedName name="Motorista_diu_col_hosp_res" localSheetId="1">#REF!</definedName>
    <definedName name="Motorista_diu_col_hosp_res" localSheetId="3">#REF!</definedName>
    <definedName name="Motorista_diu_col_hosp_res">#REF!</definedName>
    <definedName name="Motorista_diu_col_sel" localSheetId="4">#REF!</definedName>
    <definedName name="Motorista_diu_col_sel" localSheetId="1">#REF!</definedName>
    <definedName name="Motorista_diu_col_sel" localSheetId="3">#REF!</definedName>
    <definedName name="Motorista_diu_col_sel">#REF!</definedName>
    <definedName name="Motorista_diu_eq_padrão" localSheetId="4">#REF!</definedName>
    <definedName name="Motorista_diu_eq_padrão" localSheetId="1">#REF!</definedName>
    <definedName name="Motorista_diu_eq_padrão" localSheetId="3">#REF!</definedName>
    <definedName name="Motorista_diu_eq_padrão">#REF!</definedName>
    <definedName name="Motorista_diu_eq_padrão_res" localSheetId="4">#REF!</definedName>
    <definedName name="Motorista_diu_eq_padrão_res" localSheetId="1">#REF!</definedName>
    <definedName name="Motorista_diu_eq_padrão_res" localSheetId="3">#REF!</definedName>
    <definedName name="Motorista_diu_eq_padrão_res">#REF!</definedName>
    <definedName name="Motorista_diu_lav_vias" localSheetId="4">#REF!</definedName>
    <definedName name="Motorista_diu_lav_vias" localSheetId="1">#REF!</definedName>
    <definedName name="Motorista_diu_lav_vias" localSheetId="3">#REF!</definedName>
    <definedName name="Motorista_diu_lav_vias">#REF!</definedName>
    <definedName name="Motorista_diu_lav_vias_res" localSheetId="4">#REF!</definedName>
    <definedName name="Motorista_diu_lav_vias_res" localSheetId="1">#REF!</definedName>
    <definedName name="Motorista_diu_lav_vias_res" localSheetId="3">#REF!</definedName>
    <definedName name="Motorista_diu_lav_vias_res">#REF!</definedName>
    <definedName name="Motorista_diu_loc_cam_bas" localSheetId="4">#REF!</definedName>
    <definedName name="Motorista_diu_loc_cam_bas" localSheetId="1">#REF!</definedName>
    <definedName name="Motorista_diu_loc_cam_bas" localSheetId="3">#REF!</definedName>
    <definedName name="Motorista_diu_loc_cam_bas">#REF!</definedName>
    <definedName name="Motorista_diu_loc_cam_bas_res" localSheetId="4">#REF!</definedName>
    <definedName name="Motorista_diu_loc_cam_bas_res" localSheetId="1">#REF!</definedName>
    <definedName name="Motorista_diu_loc_cam_bas_res" localSheetId="3">#REF!</definedName>
    <definedName name="Motorista_diu_loc_cam_bas_res">#REF!</definedName>
    <definedName name="Motorista_diu_op_aterro" localSheetId="4">#REF!</definedName>
    <definedName name="Motorista_diu_op_aterro" localSheetId="1">#REF!</definedName>
    <definedName name="Motorista_diu_op_aterro" localSheetId="3">#REF!</definedName>
    <definedName name="Motorista_diu_op_aterro">#REF!</definedName>
    <definedName name="Motorista_diu_op_aterro_res" localSheetId="4">#REF!</definedName>
    <definedName name="Motorista_diu_op_aterro_res" localSheetId="1">#REF!</definedName>
    <definedName name="Motorista_diu_op_aterro_res" localSheetId="3">#REF!</definedName>
    <definedName name="Motorista_diu_op_aterro_res">#REF!</definedName>
    <definedName name="Motorista_not_cap_mec" localSheetId="4">#REF!</definedName>
    <definedName name="Motorista_not_cap_mec" localSheetId="1">#REF!</definedName>
    <definedName name="Motorista_not_cap_mec" localSheetId="3">#REF!</definedName>
    <definedName name="Motorista_not_cap_mec">#REF!</definedName>
    <definedName name="Motorista_not_cap_mec_res" localSheetId="4">#REF!</definedName>
    <definedName name="Motorista_not_cap_mec_res" localSheetId="1">#REF!</definedName>
    <definedName name="Motorista_not_cap_mec_res" localSheetId="3">#REF!</definedName>
    <definedName name="Motorista_not_cap_mec_res">#REF!</definedName>
    <definedName name="Motorista_not_col_dom" localSheetId="4">'[5]1.1'!#REF!</definedName>
    <definedName name="Motorista_not_col_dom" localSheetId="1">'[5]1.1'!#REF!</definedName>
    <definedName name="Motorista_not_col_dom" localSheetId="3">'[5]1.1'!#REF!</definedName>
    <definedName name="Motorista_not_col_dom">'[5]1.1'!#REF!</definedName>
    <definedName name="Motorista_not_col_dom_res" localSheetId="4">'[5]1.1'!#REF!</definedName>
    <definedName name="Motorista_not_col_dom_res" localSheetId="1">'[5]1.1'!#REF!</definedName>
    <definedName name="Motorista_not_col_dom_res" localSheetId="3">'[5]1.1'!#REF!</definedName>
    <definedName name="Motorista_not_col_dom_res">'[5]1.1'!#REF!</definedName>
    <definedName name="Motorista_not_col_hosp" localSheetId="4">#REF!</definedName>
    <definedName name="Motorista_not_col_hosp" localSheetId="1">#REF!</definedName>
    <definedName name="Motorista_not_col_hosp" localSheetId="3">#REF!</definedName>
    <definedName name="Motorista_not_col_hosp">#REF!</definedName>
    <definedName name="Motorista_not_col_hosp_res" localSheetId="4">#REF!</definedName>
    <definedName name="Motorista_not_col_hosp_res" localSheetId="1">#REF!</definedName>
    <definedName name="Motorista_not_col_hosp_res" localSheetId="3">#REF!</definedName>
    <definedName name="Motorista_not_col_hosp_res">#REF!</definedName>
    <definedName name="Motorista_not_col_sel" localSheetId="4">#REF!</definedName>
    <definedName name="Motorista_not_col_sel" localSheetId="1">#REF!</definedName>
    <definedName name="Motorista_not_col_sel" localSheetId="3">#REF!</definedName>
    <definedName name="Motorista_not_col_sel">#REF!</definedName>
    <definedName name="Motorista_not_col_sel_res" localSheetId="4">#REF!</definedName>
    <definedName name="Motorista_not_col_sel_res" localSheetId="1">#REF!</definedName>
    <definedName name="Motorista_not_col_sel_res" localSheetId="3">#REF!</definedName>
    <definedName name="Motorista_not_col_sel_res">#REF!</definedName>
    <definedName name="Motorista_not_eq_padrão" localSheetId="4">#REF!</definedName>
    <definedName name="Motorista_not_eq_padrão" localSheetId="1">#REF!</definedName>
    <definedName name="Motorista_not_eq_padrão" localSheetId="3">#REF!</definedName>
    <definedName name="Motorista_not_eq_padrão">#REF!</definedName>
    <definedName name="Motorista_not_eq_padrão_res" localSheetId="4">#REF!</definedName>
    <definedName name="Motorista_not_eq_padrão_res" localSheetId="1">#REF!</definedName>
    <definedName name="Motorista_not_eq_padrão_res" localSheetId="3">#REF!</definedName>
    <definedName name="Motorista_not_eq_padrão_res">#REF!</definedName>
    <definedName name="Motorista_not_lav_vias" localSheetId="4">#REF!</definedName>
    <definedName name="Motorista_not_lav_vias" localSheetId="1">#REF!</definedName>
    <definedName name="Motorista_not_lav_vias" localSheetId="3">#REF!</definedName>
    <definedName name="Motorista_not_lav_vias">#REF!</definedName>
    <definedName name="Motorista_not_lav_vias_res" localSheetId="4">#REF!</definedName>
    <definedName name="Motorista_not_lav_vias_res" localSheetId="1">#REF!</definedName>
    <definedName name="Motorista_not_lav_vias_res" localSheetId="3">#REF!</definedName>
    <definedName name="Motorista_not_lav_vias_res">#REF!</definedName>
    <definedName name="Motorista_not_loc_cam_bas" localSheetId="4">#REF!</definedName>
    <definedName name="Motorista_not_loc_cam_bas" localSheetId="1">#REF!</definedName>
    <definedName name="Motorista_not_loc_cam_bas" localSheetId="3">#REF!</definedName>
    <definedName name="Motorista_not_loc_cam_bas">#REF!</definedName>
    <definedName name="Motorista_not_loc_cam_bas_res" localSheetId="4">#REF!</definedName>
    <definedName name="Motorista_not_loc_cam_bas_res" localSheetId="1">#REF!</definedName>
    <definedName name="Motorista_not_loc_cam_bas_res" localSheetId="3">#REF!</definedName>
    <definedName name="Motorista_not_loc_cam_bas_res">#REF!</definedName>
    <definedName name="Motorista_not_op_aterro" localSheetId="4">#REF!</definedName>
    <definedName name="Motorista_not_op_aterro" localSheetId="1">#REF!</definedName>
    <definedName name="Motorista_not_op_aterro" localSheetId="3">#REF!</definedName>
    <definedName name="Motorista_not_op_aterro">#REF!</definedName>
    <definedName name="Motorista_not_op_aterro_res" localSheetId="4">#REF!</definedName>
    <definedName name="Motorista_not_op_aterro_res" localSheetId="1">#REF!</definedName>
    <definedName name="Motorista_not_op_aterro_res" localSheetId="3">#REF!</definedName>
    <definedName name="Motorista_not_op_aterro_res">#REF!</definedName>
    <definedName name="Motorita_diu_col_sel_res" localSheetId="4">#REF!</definedName>
    <definedName name="Motorita_diu_col_sel_res" localSheetId="1">#REF!</definedName>
    <definedName name="Motorita_diu_col_sel_res" localSheetId="3">#REF!</definedName>
    <definedName name="Motorita_diu_col_sel_res">#REF!</definedName>
    <definedName name="MP" localSheetId="4">#REF!</definedName>
    <definedName name="MP" localSheetId="1">#REF!</definedName>
    <definedName name="MP" localSheetId="3">#REF!</definedName>
    <definedName name="MP">#REF!</definedName>
    <definedName name="Munk" localSheetId="4">#REF!</definedName>
    <definedName name="Munk" localSheetId="1">#REF!</definedName>
    <definedName name="Munk" localSheetId="3">#REF!</definedName>
    <definedName name="Munk">#REF!</definedName>
    <definedName name="N_de_caminhões_coletores" localSheetId="4">'[5]1.1'!#REF!</definedName>
    <definedName name="N_de_caminhões_coletores" localSheetId="1">'[5]1.1'!#REF!</definedName>
    <definedName name="N_de_caminhões_coletores" localSheetId="3">'[5]1.1'!#REF!</definedName>
    <definedName name="N_de_caminhões_coletores">'[5]1.1'!#REF!</definedName>
    <definedName name="n_de_feriados" localSheetId="4">#REF!</definedName>
    <definedName name="n_de_feriados" localSheetId="1">#REF!</definedName>
    <definedName name="n_de_feriados" localSheetId="3">#REF!</definedName>
    <definedName name="n_de_feriados">#REF!</definedName>
    <definedName name="n_de_meses_no_ano" localSheetId="4">#REF!</definedName>
    <definedName name="n_de_meses_no_ano" localSheetId="1">#REF!</definedName>
    <definedName name="n_de_meses_no_ano" localSheetId="3">#REF!</definedName>
    <definedName name="n_de_meses_no_ano">#REF!</definedName>
    <definedName name="N_de_passagens" localSheetId="4">#REF!</definedName>
    <definedName name="N_de_passagens" localSheetId="1">#REF!</definedName>
    <definedName name="N_de_passagens" localSheetId="3">#REF!</definedName>
    <definedName name="N_de_passagens">#REF!</definedName>
    <definedName name="n_horas_diárias" localSheetId="4">#REF!</definedName>
    <definedName name="n_horas_diárias" localSheetId="1">#REF!</definedName>
    <definedName name="n_horas_diárias" localSheetId="3">#REF!</definedName>
    <definedName name="n_horas_diárias">#REF!</definedName>
    <definedName name="N_veículos_leves" localSheetId="4">'[5]1.1'!#REF!</definedName>
    <definedName name="N_veículos_leves" localSheetId="1">'[5]1.1'!#REF!</definedName>
    <definedName name="N_veículos_leves" localSheetId="3">'[5]1.1'!#REF!</definedName>
    <definedName name="N_veículos_leves">'[5]1.1'!#REF!</definedName>
    <definedName name="OA" localSheetId="1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OA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oae" localSheetId="4">#REF!</definedName>
    <definedName name="oae" localSheetId="1">#REF!</definedName>
    <definedName name="oae" localSheetId="3">#REF!</definedName>
    <definedName name="oae">#REF!</definedName>
    <definedName name="Op_balança_diu_op_aterro" localSheetId="4">#REF!</definedName>
    <definedName name="Op_balança_diu_op_aterro" localSheetId="1">#REF!</definedName>
    <definedName name="Op_balança_diu_op_aterro" localSheetId="3">#REF!</definedName>
    <definedName name="Op_balança_diu_op_aterro">#REF!</definedName>
    <definedName name="Op_balança_diu_op_aterro_res" localSheetId="4">#REF!</definedName>
    <definedName name="Op_balança_diu_op_aterro_res" localSheetId="1">#REF!</definedName>
    <definedName name="Op_balança_diu_op_aterro_res" localSheetId="3">#REF!</definedName>
    <definedName name="Op_balança_diu_op_aterro_res">#REF!</definedName>
    <definedName name="Op_balança_not_op_aterro" localSheetId="4">#REF!</definedName>
    <definedName name="Op_balança_not_op_aterro" localSheetId="1">#REF!</definedName>
    <definedName name="Op_balança_not_op_aterro" localSheetId="3">#REF!</definedName>
    <definedName name="Op_balança_not_op_aterro">#REF!</definedName>
    <definedName name="Op_balança_not_op_aterro_res" localSheetId="4">#REF!</definedName>
    <definedName name="Op_balança_not_op_aterro_res" localSheetId="1">#REF!</definedName>
    <definedName name="Op_balança_not_op_aterro_res" localSheetId="3">#REF!</definedName>
    <definedName name="Op_balança_not_op_aterro_res">#REF!</definedName>
    <definedName name="Op_diu_usi_rec_comp" localSheetId="4">#REF!</definedName>
    <definedName name="Op_diu_usi_rec_comp" localSheetId="1">#REF!</definedName>
    <definedName name="Op_diu_usi_rec_comp" localSheetId="3">#REF!</definedName>
    <definedName name="Op_diu_usi_rec_comp">#REF!</definedName>
    <definedName name="Op_diu_usi_rec_comp_res" localSheetId="4">#REF!</definedName>
    <definedName name="Op_diu_usi_rec_comp_res" localSheetId="1">#REF!</definedName>
    <definedName name="Op_diu_usi_rec_comp_res" localSheetId="3">#REF!</definedName>
    <definedName name="Op_diu_usi_rec_comp_res">#REF!</definedName>
    <definedName name="Op_diu_usi_tra_RSSS" localSheetId="4">#REF!</definedName>
    <definedName name="Op_diu_usi_tra_RSSS" localSheetId="1">#REF!</definedName>
    <definedName name="Op_diu_usi_tra_RSSS" localSheetId="3">#REF!</definedName>
    <definedName name="Op_diu_usi_tra_RSSS">#REF!</definedName>
    <definedName name="Op_diu_usi_tra_RSSS_res" localSheetId="4">#REF!</definedName>
    <definedName name="Op_diu_usi_tra_RSSS_res" localSheetId="1">#REF!</definedName>
    <definedName name="Op_diu_usi_tra_RSSS_res" localSheetId="3">#REF!</definedName>
    <definedName name="Op_diu_usi_tra_RSSS_res">#REF!</definedName>
    <definedName name="Op_maq_diu_cap_mec" localSheetId="4">#REF!</definedName>
    <definedName name="Op_maq_diu_cap_mec" localSheetId="1">#REF!</definedName>
    <definedName name="Op_maq_diu_cap_mec" localSheetId="3">#REF!</definedName>
    <definedName name="Op_maq_diu_cap_mec">#REF!</definedName>
    <definedName name="Op_maq_diu_cap_mec_res" localSheetId="4">#REF!</definedName>
    <definedName name="Op_maq_diu_cap_mec_res" localSheetId="1">#REF!</definedName>
    <definedName name="Op_maq_diu_cap_mec_res" localSheetId="3">#REF!</definedName>
    <definedName name="Op_maq_diu_cap_mec_res">#REF!</definedName>
    <definedName name="Op_máq_diu_op_aterro" localSheetId="4">#REF!</definedName>
    <definedName name="Op_máq_diu_op_aterro" localSheetId="1">#REF!</definedName>
    <definedName name="Op_máq_diu_op_aterro" localSheetId="3">#REF!</definedName>
    <definedName name="Op_máq_diu_op_aterro">#REF!</definedName>
    <definedName name="Op_máq_diu_op_aterro_res" localSheetId="4">#REF!</definedName>
    <definedName name="Op_máq_diu_op_aterro_res" localSheetId="1">#REF!</definedName>
    <definedName name="Op_máq_diu_op_aterro_res" localSheetId="3">#REF!</definedName>
    <definedName name="Op_máq_diu_op_aterro_res">#REF!</definedName>
    <definedName name="Op_maq_not_cap_mec" localSheetId="4">#REF!</definedName>
    <definedName name="Op_maq_not_cap_mec" localSheetId="1">#REF!</definedName>
    <definedName name="Op_maq_not_cap_mec" localSheetId="3">#REF!</definedName>
    <definedName name="Op_maq_not_cap_mec">#REF!</definedName>
    <definedName name="Op_maq_not_cap_mec_res" localSheetId="4">#REF!</definedName>
    <definedName name="Op_maq_not_cap_mec_res" localSheetId="1">#REF!</definedName>
    <definedName name="Op_maq_not_cap_mec_res" localSheetId="3">#REF!</definedName>
    <definedName name="Op_maq_not_cap_mec_res">#REF!</definedName>
    <definedName name="Op_máq_not_op_aterro" localSheetId="4">#REF!</definedName>
    <definedName name="Op_máq_not_op_aterro" localSheetId="1">#REF!</definedName>
    <definedName name="Op_máq_not_op_aterro" localSheetId="3">#REF!</definedName>
    <definedName name="Op_máq_not_op_aterro">#REF!</definedName>
    <definedName name="Op_máq_not_op_aterro_res" localSheetId="4">#REF!</definedName>
    <definedName name="Op_máq_not_op_aterro_res" localSheetId="1">#REF!</definedName>
    <definedName name="Op_máq_not_op_aterro_res" localSheetId="3">#REF!</definedName>
    <definedName name="Op_máq_not_op_aterro_res">#REF!</definedName>
    <definedName name="Op_not_usi_rec_comp" localSheetId="4">#REF!</definedName>
    <definedName name="Op_not_usi_rec_comp" localSheetId="1">#REF!</definedName>
    <definedName name="Op_not_usi_rec_comp" localSheetId="3">#REF!</definedName>
    <definedName name="Op_not_usi_rec_comp">#REF!</definedName>
    <definedName name="Op_not_usi_rec_comp_res" localSheetId="4">#REF!</definedName>
    <definedName name="Op_not_usi_rec_comp_res" localSheetId="1">#REF!</definedName>
    <definedName name="Op_not_usi_rec_comp_res" localSheetId="3">#REF!</definedName>
    <definedName name="Op_not_usi_rec_comp_res">#REF!</definedName>
    <definedName name="Op_not_usi_tra_RSSS" localSheetId="4">#REF!</definedName>
    <definedName name="Op_not_usi_tra_RSSS" localSheetId="1">#REF!</definedName>
    <definedName name="Op_not_usi_tra_RSSS" localSheetId="3">#REF!</definedName>
    <definedName name="Op_not_usi_tra_RSSS">#REF!</definedName>
    <definedName name="Op_not_usi_tra_RSSS_res" localSheetId="4">#REF!</definedName>
    <definedName name="Op_not_usi_tra_RSSS_res" localSheetId="1">#REF!</definedName>
    <definedName name="Op_not_usi_tra_RSSS_res" localSheetId="3">#REF!</definedName>
    <definedName name="Op_not_usi_tra_RSSS_res">#REF!</definedName>
    <definedName name="Op_pá_diu_eq_padrão" localSheetId="4">#REF!</definedName>
    <definedName name="Op_pá_diu_eq_padrão" localSheetId="1">#REF!</definedName>
    <definedName name="Op_pá_diu_eq_padrão" localSheetId="3">#REF!</definedName>
    <definedName name="Op_pá_diu_eq_padrão">#REF!</definedName>
    <definedName name="Op_pá_diu_eq_padrão_res" localSheetId="4">#REF!</definedName>
    <definedName name="Op_pá_diu_eq_padrão_res" localSheetId="1">#REF!</definedName>
    <definedName name="Op_pá_diu_eq_padrão_res" localSheetId="3">#REF!</definedName>
    <definedName name="Op_pá_diu_eq_padrão_res">#REF!</definedName>
    <definedName name="Op_pá_diu_loc_pá" localSheetId="4">#REF!</definedName>
    <definedName name="Op_pá_diu_loc_pá" localSheetId="1">#REF!</definedName>
    <definedName name="Op_pá_diu_loc_pá" localSheetId="3">#REF!</definedName>
    <definedName name="Op_pá_diu_loc_pá">#REF!</definedName>
    <definedName name="Op_pá_diu_loc_pá_res" localSheetId="4">#REF!</definedName>
    <definedName name="Op_pá_diu_loc_pá_res" localSheetId="1">#REF!</definedName>
    <definedName name="Op_pá_diu_loc_pá_res" localSheetId="3">#REF!</definedName>
    <definedName name="Op_pá_diu_loc_pá_res">#REF!</definedName>
    <definedName name="Op_pá_not_eq_padrão" localSheetId="4">#REF!</definedName>
    <definedName name="Op_pá_not_eq_padrão" localSheetId="1">#REF!</definedName>
    <definedName name="Op_pá_not_eq_padrão" localSheetId="3">#REF!</definedName>
    <definedName name="Op_pá_not_eq_padrão">#REF!</definedName>
    <definedName name="Op_pá_not_eq_padrão_res" localSheetId="4">#REF!</definedName>
    <definedName name="Op_pá_not_eq_padrão_res" localSheetId="1">#REF!</definedName>
    <definedName name="Op_pá_not_eq_padrão_res" localSheetId="3">#REF!</definedName>
    <definedName name="Op_pá_not_eq_padrão_res">#REF!</definedName>
    <definedName name="Op_pá_not_loc_pá" localSheetId="4">#REF!</definedName>
    <definedName name="Op_pá_not_loc_pá" localSheetId="1">#REF!</definedName>
    <definedName name="Op_pá_not_loc_pá" localSheetId="3">#REF!</definedName>
    <definedName name="Op_pá_not_loc_pá">#REF!</definedName>
    <definedName name="Op_pá_not_loc_pá_res" localSheetId="4">#REF!</definedName>
    <definedName name="Op_pá_not_loc_pá_res" localSheetId="1">#REF!</definedName>
    <definedName name="Op_pá_not_loc_pá_res" localSheetId="3">#REF!</definedName>
    <definedName name="Op_pá_not_loc_pá_res">#REF!</definedName>
    <definedName name="Op_roç_diu_eq_padrão" localSheetId="4">#REF!</definedName>
    <definedName name="Op_roç_diu_eq_padrão" localSheetId="1">#REF!</definedName>
    <definedName name="Op_roç_diu_eq_padrão" localSheetId="3">#REF!</definedName>
    <definedName name="Op_roç_diu_eq_padrão">#REF!</definedName>
    <definedName name="Op_roç_diu_eq_padrão_res" localSheetId="4">#REF!</definedName>
    <definedName name="Op_roç_diu_eq_padrão_res" localSheetId="1">#REF!</definedName>
    <definedName name="Op_roç_diu_eq_padrão_res" localSheetId="3">#REF!</definedName>
    <definedName name="Op_roç_diu_eq_padrão_res">#REF!</definedName>
    <definedName name="Op_roç_not_eq_padrão" localSheetId="4">#REF!</definedName>
    <definedName name="Op_roç_not_eq_padrão" localSheetId="1">#REF!</definedName>
    <definedName name="Op_roç_not_eq_padrão" localSheetId="3">#REF!</definedName>
    <definedName name="Op_roç_not_eq_padrão">#REF!</definedName>
    <definedName name="Op_roç_not_eq_padrão_res" localSheetId="4">#REF!</definedName>
    <definedName name="Op_roç_not_eq_padrão_res" localSheetId="1">#REF!</definedName>
    <definedName name="Op_roç_not_eq_padrão_res" localSheetId="3">#REF!</definedName>
    <definedName name="Op_roç_not_eq_padrão_res">#REF!</definedName>
    <definedName name="OPAG">"Texto 5"</definedName>
    <definedName name="Oper_scenario" localSheetId="4">#REF!</definedName>
    <definedName name="Oper_scenario" localSheetId="1">#REF!</definedName>
    <definedName name="Oper_scenario" localSheetId="3">#REF!</definedName>
    <definedName name="Oper_scenario">#REF!</definedName>
    <definedName name="ORACLE" localSheetId="4">#REF!</definedName>
    <definedName name="ORACLE" localSheetId="1">#REF!</definedName>
    <definedName name="ORACLE" localSheetId="3">#REF!</definedName>
    <definedName name="ORACLE">#REF!</definedName>
    <definedName name="Orç" localSheetId="4">#REF!</definedName>
    <definedName name="Orç" localSheetId="1">#REF!</definedName>
    <definedName name="Orç" localSheetId="3">#REF!</definedName>
    <definedName name="Orç">#REF!</definedName>
    <definedName name="Orç1" localSheetId="4">#REF!</definedName>
    <definedName name="Orç1" localSheetId="1">#REF!</definedName>
    <definedName name="Orç1" localSheetId="3">#REF!</definedName>
    <definedName name="Orç1">#REF!</definedName>
    <definedName name="ORCAMENTO" localSheetId="4">#REF!</definedName>
    <definedName name="ORCAMENTO" localSheetId="1">#REF!</definedName>
    <definedName name="ORCAMENTO" localSheetId="3">#REF!</definedName>
    <definedName name="ORCAMENTO">#REF!</definedName>
    <definedName name="ORGADM">"Texto 4"</definedName>
    <definedName name="origen" localSheetId="1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origen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OUTCON">"Texto 15"</definedName>
    <definedName name="PaCar" localSheetId="4">#REF!</definedName>
    <definedName name="PaCar" localSheetId="1">#REF!</definedName>
    <definedName name="PaCar" localSheetId="3">#REF!</definedName>
    <definedName name="PaCar">#REF!</definedName>
    <definedName name="pato">'[11]Capa'!$A$1:$D$137</definedName>
    <definedName name="pav" localSheetId="4">#REF!</definedName>
    <definedName name="pav" localSheetId="1">#REF!</definedName>
    <definedName name="pav" localSheetId="3">#REF!</definedName>
    <definedName name="pav">#REF!</definedName>
    <definedName name="PE" localSheetId="4">#REF!</definedName>
    <definedName name="PE" localSheetId="1">#REF!</definedName>
    <definedName name="PE" localSheetId="3">#REF!</definedName>
    <definedName name="PE">#REF!</definedName>
    <definedName name="pedagio" localSheetId="4">#REF!</definedName>
    <definedName name="pedagio" localSheetId="1">#REF!</definedName>
    <definedName name="pedagio" localSheetId="3">#REF!</definedName>
    <definedName name="pedagio">#REF!</definedName>
    <definedName name="pedagio_arrecadador" localSheetId="4">#REF!</definedName>
    <definedName name="pedagio_arrecadador" localSheetId="1">#REF!</definedName>
    <definedName name="pedagio_arrecadador" localSheetId="3">#REF!</definedName>
    <definedName name="pedagio_arrecadador">#REF!</definedName>
    <definedName name="pedagio_aux_financ" localSheetId="4">#REF!</definedName>
    <definedName name="pedagio_aux_financ" localSheetId="1">#REF!</definedName>
    <definedName name="pedagio_aux_financ" localSheetId="3">#REF!</definedName>
    <definedName name="pedagio_aux_financ">#REF!</definedName>
    <definedName name="pedagio_aux_pista" localSheetId="4">#REF!</definedName>
    <definedName name="pedagio_aux_pista" localSheetId="1">#REF!</definedName>
    <definedName name="pedagio_aux_pista" localSheetId="3">#REF!</definedName>
    <definedName name="pedagio_aux_pista">#REF!</definedName>
    <definedName name="pedagio_cont_pça" localSheetId="4">#REF!</definedName>
    <definedName name="pedagio_cont_pça" localSheetId="1">#REF!</definedName>
    <definedName name="pedagio_cont_pça" localSheetId="3">#REF!</definedName>
    <definedName name="pedagio_cont_pça">#REF!</definedName>
    <definedName name="pedagio_coordenador" localSheetId="4">#REF!</definedName>
    <definedName name="pedagio_coordenador" localSheetId="1">#REF!</definedName>
    <definedName name="pedagio_coordenador" localSheetId="3">#REF!</definedName>
    <definedName name="pedagio_coordenador">#REF!</definedName>
    <definedName name="pedagio_enc_arrec" localSheetId="4">#REF!</definedName>
    <definedName name="pedagio_enc_arrec" localSheetId="1">#REF!</definedName>
    <definedName name="pedagio_enc_arrec" localSheetId="3">#REF!</definedName>
    <definedName name="pedagio_enc_arrec">#REF!</definedName>
    <definedName name="pedagio_servente" localSheetId="4">#REF!</definedName>
    <definedName name="pedagio_servente" localSheetId="1">#REF!</definedName>
    <definedName name="pedagio_servente" localSheetId="3">#REF!</definedName>
    <definedName name="pedagio_servente">#REF!</definedName>
    <definedName name="pedagio_supervisor" localSheetId="4">#REF!</definedName>
    <definedName name="pedagio_supervisor" localSheetId="1">#REF!</definedName>
    <definedName name="pedagio_supervisor" localSheetId="3">#REF!</definedName>
    <definedName name="pedagio_supervisor">#REF!</definedName>
    <definedName name="pedagio_vigilante" localSheetId="4">#REF!</definedName>
    <definedName name="pedagio_vigilante" localSheetId="1">#REF!</definedName>
    <definedName name="pedagio_vigilante" localSheetId="3">#REF!</definedName>
    <definedName name="pedagio_vigilante">#REF!</definedName>
    <definedName name="per" localSheetId="4">#REF!</definedName>
    <definedName name="per" localSheetId="1">#REF!</definedName>
    <definedName name="per" localSheetId="3">#REF!</definedName>
    <definedName name="per">#REF!</definedName>
    <definedName name="per_dias" localSheetId="4">#REF!</definedName>
    <definedName name="per_dias" localSheetId="1">#REF!</definedName>
    <definedName name="per_dias" localSheetId="3">#REF!</definedName>
    <definedName name="per_dias">#REF!</definedName>
    <definedName name="Pesagem_3o" localSheetId="4">#REF!</definedName>
    <definedName name="Pesagem_3o" localSheetId="1">#REF!</definedName>
    <definedName name="Pesagem_3o" localSheetId="3">#REF!</definedName>
    <definedName name="Pesagem_3o">#REF!</definedName>
    <definedName name="PI" localSheetId="4">#REF!</definedName>
    <definedName name="PI" localSheetId="1">#REF!</definedName>
    <definedName name="PI" localSheetId="3">#REF!</definedName>
    <definedName name="PI">#REF!</definedName>
    <definedName name="Pin" localSheetId="4">#REF!</definedName>
    <definedName name="Pin" localSheetId="1">#REF!</definedName>
    <definedName name="Pin" localSheetId="3">#REF!</definedName>
    <definedName name="Pin">#REF!</definedName>
    <definedName name="PJ" localSheetId="4">#REF!</definedName>
    <definedName name="PJ" localSheetId="1">#REF!</definedName>
    <definedName name="PJ" localSheetId="3">#REF!</definedName>
    <definedName name="PJ">#REF!</definedName>
    <definedName name="PL_ABC" localSheetId="4">#REF!</definedName>
    <definedName name="PL_ABC" localSheetId="1">#REF!</definedName>
    <definedName name="PL_ABC" localSheetId="3">#REF!</definedName>
    <definedName name="PL_ABC">#REF!</definedName>
    <definedName name="Planilha" localSheetId="4">#REF!</definedName>
    <definedName name="Planilha" localSheetId="1">#REF!</definedName>
    <definedName name="Planilha" localSheetId="3">#REF!</definedName>
    <definedName name="Planilha">#REF!</definedName>
    <definedName name="plassarelas">'[11]Capa'!$A$1:$D$137</definedName>
    <definedName name="PodaCapa" localSheetId="4">#REF!</definedName>
    <definedName name="PodaCapa" localSheetId="1">#REF!</definedName>
    <definedName name="PodaCapa" localSheetId="3">#REF!</definedName>
    <definedName name="PodaCapa">#REF!</definedName>
    <definedName name="PodaDetalhes" localSheetId="4">#REF!</definedName>
    <definedName name="PodaDetalhes" localSheetId="1">#REF!</definedName>
    <definedName name="PodaDetalhes" localSheetId="3">#REF!</definedName>
    <definedName name="PodaDetalhes">#REF!</definedName>
    <definedName name="PR" localSheetId="4">#REF!</definedName>
    <definedName name="PR" localSheetId="1">#REF!</definedName>
    <definedName name="PR" localSheetId="3">#REF!</definedName>
    <definedName name="PR">#REF!</definedName>
    <definedName name="Preço_Diesel" localSheetId="4">'[5]1.1'!#REF!</definedName>
    <definedName name="Preço_Diesel" localSheetId="1">'[5]1.1'!#REF!</definedName>
    <definedName name="Preço_Diesel" localSheetId="3">'[5]1.1'!#REF!</definedName>
    <definedName name="Preço_Diesel">'[5]1.1'!#REF!</definedName>
    <definedName name="Preço_gasolina" localSheetId="4">'[5]1.1'!#REF!</definedName>
    <definedName name="Preço_gasolina" localSheetId="1">'[5]1.1'!#REF!</definedName>
    <definedName name="Preço_gasolina" localSheetId="3">'[5]1.1'!#REF!</definedName>
    <definedName name="Preço_gasolina">'[5]1.1'!#REF!</definedName>
    <definedName name="Price" localSheetId="4">#REF!</definedName>
    <definedName name="Price" localSheetId="1">#REF!</definedName>
    <definedName name="Price" localSheetId="3">#REF!</definedName>
    <definedName name="Price">#REF!</definedName>
    <definedName name="Print_Area_MI" localSheetId="4">#REF!</definedName>
    <definedName name="Print_Area_MI" localSheetId="1">#REF!</definedName>
    <definedName name="Print_Area_MI" localSheetId="3">#REF!</definedName>
    <definedName name="Print_Area_MI">#REF!</definedName>
    <definedName name="PRO">"Texto 8"</definedName>
    <definedName name="Profit" localSheetId="4">#REF!</definedName>
    <definedName name="Profit" localSheetId="1">#REF!</definedName>
    <definedName name="Profit" localSheetId="3">#REF!</definedName>
    <definedName name="Profit">#REF!</definedName>
    <definedName name="Proj_name">'[12]I-1'!$E$5</definedName>
    <definedName name="QAZ" localSheetId="4">#REF!</definedName>
    <definedName name="QAZ" localSheetId="1">#REF!</definedName>
    <definedName name="QAZ" localSheetId="3">#REF!</definedName>
    <definedName name="QAZ">#REF!</definedName>
    <definedName name="QUALIX" localSheetId="4">#REF!</definedName>
    <definedName name="QUALIX" localSheetId="1">#REF!</definedName>
    <definedName name="QUALIX" localSheetId="3">#REF!</definedName>
    <definedName name="QUALIX">#REF!</definedName>
    <definedName name="QUEIROZ_GALVÃO" localSheetId="4">#REF!</definedName>
    <definedName name="QUEIROZ_GALVÃO" localSheetId="1">#REF!</definedName>
    <definedName name="QUEIROZ_GALVÃO" localSheetId="3">#REF!</definedName>
    <definedName name="QUEIROZ_GALVÃO">#REF!</definedName>
    <definedName name="r_col" localSheetId="4">#REF!</definedName>
    <definedName name="r_col" localSheetId="1">#REF!</definedName>
    <definedName name="r_col" localSheetId="3">#REF!</definedName>
    <definedName name="r_col">#REF!</definedName>
    <definedName name="r_var" localSheetId="4">#REF!</definedName>
    <definedName name="r_var" localSheetId="1">#REF!</definedName>
    <definedName name="r_var" localSheetId="3">#REF!</definedName>
    <definedName name="r_var">#REF!</definedName>
    <definedName name="REAL_03" localSheetId="4">#REF!</definedName>
    <definedName name="REAL_03" localSheetId="1">#REF!</definedName>
    <definedName name="REAL_03" localSheetId="3">#REF!</definedName>
    <definedName name="REAL_03">#REF!</definedName>
    <definedName name="ReciclCapa" localSheetId="4">#REF!</definedName>
    <definedName name="ReciclCapa" localSheetId="1">#REF!</definedName>
    <definedName name="ReciclCapa" localSheetId="3">#REF!</definedName>
    <definedName name="ReciclCapa">#REF!</definedName>
    <definedName name="ReciclDetalhes" localSheetId="4">#REF!</definedName>
    <definedName name="ReciclDetalhes" localSheetId="1">#REF!</definedName>
    <definedName name="ReciclDetalhes" localSheetId="3">#REF!</definedName>
    <definedName name="ReciclDetalhes">#REF!</definedName>
    <definedName name="RECPR">"Texto 10"</definedName>
    <definedName name="red_calç" localSheetId="4">#REF!</definedName>
    <definedName name="red_calç" localSheetId="1">#REF!</definedName>
    <definedName name="red_calç" localSheetId="3">#REF!</definedName>
    <definedName name="red_calç">#REF!</definedName>
    <definedName name="red_col" localSheetId="4">#REF!</definedName>
    <definedName name="red_col" localSheetId="1">#REF!</definedName>
    <definedName name="red_col" localSheetId="3">#REF!</definedName>
    <definedName name="red_col">#REF!</definedName>
    <definedName name="red_div" localSheetId="4">#REF!</definedName>
    <definedName name="red_div" localSheetId="1">#REF!</definedName>
    <definedName name="red_div" localSheetId="3">#REF!</definedName>
    <definedName name="red_div">#REF!</definedName>
    <definedName name="red_div_s" localSheetId="4">#REF!</definedName>
    <definedName name="red_div_s" localSheetId="1">#REF!</definedName>
    <definedName name="red_div_s" localSheetId="3">#REF!</definedName>
    <definedName name="red_div_s">#REF!</definedName>
    <definedName name="red_div2" localSheetId="4">#REF!</definedName>
    <definedName name="red_div2" localSheetId="1">#REF!</definedName>
    <definedName name="red_div2" localSheetId="3">#REF!</definedName>
    <definedName name="red_div2">#REF!</definedName>
    <definedName name="red_div6" localSheetId="4">#REF!</definedName>
    <definedName name="red_div6" localSheetId="1">#REF!</definedName>
    <definedName name="red_div6" localSheetId="3">#REF!</definedName>
    <definedName name="red_div6">#REF!</definedName>
    <definedName name="red_div7" localSheetId="4">#REF!</definedName>
    <definedName name="red_div7" localSheetId="1">#REF!</definedName>
    <definedName name="red_div7" localSheetId="3">#REF!</definedName>
    <definedName name="red_div7">#REF!</definedName>
    <definedName name="red_fav" localSheetId="4">#REF!</definedName>
    <definedName name="red_fav" localSheetId="1">#REF!</definedName>
    <definedName name="red_fav" localSheetId="3">#REF!</definedName>
    <definedName name="red_fav">#REF!</definedName>
    <definedName name="red_mon" localSheetId="4">#REF!</definedName>
    <definedName name="red_mon" localSheetId="1">#REF!</definedName>
    <definedName name="red_mon" localSheetId="3">#REF!</definedName>
    <definedName name="red_mon">#REF!</definedName>
    <definedName name="red_var" localSheetId="4">#REF!</definedName>
    <definedName name="red_var" localSheetId="1">#REF!</definedName>
    <definedName name="red_var" localSheetId="3">#REF!</definedName>
    <definedName name="red_var">#REF!</definedName>
    <definedName name="red_var_se" localSheetId="4">#REF!</definedName>
    <definedName name="red_var_se" localSheetId="1">#REF!</definedName>
    <definedName name="red_var_se" localSheetId="3">#REF!</definedName>
    <definedName name="red_var_se">#REF!</definedName>
    <definedName name="Reefer_share" localSheetId="4">'[13]Assumptions'!#REF!</definedName>
    <definedName name="Reefer_share" localSheetId="1">'[13]Assumptions'!#REF!</definedName>
    <definedName name="Reefer_share" localSheetId="3">'[13]Assumptions'!#REF!</definedName>
    <definedName name="Reefer_share">'[13]Assumptions'!#REF!</definedName>
    <definedName name="REF" localSheetId="4">'[1]OBRJU95'!#REF!</definedName>
    <definedName name="REF" localSheetId="1">'[1]OBRJU95'!#REF!</definedName>
    <definedName name="REF" localSheetId="3">'[1]OBRJU95'!#REF!</definedName>
    <definedName name="REF">'[1]OBRJU95'!#REF!</definedName>
    <definedName name="RESULTADOS" localSheetId="4">#REF!</definedName>
    <definedName name="RESULTADOS" localSheetId="1">#REF!</definedName>
    <definedName name="RESULTADOS" localSheetId="3">#REF!</definedName>
    <definedName name="RESULTADOS">#REF!</definedName>
    <definedName name="RESULTS" localSheetId="4">#REF!</definedName>
    <definedName name="RESULTS" localSheetId="1">#REF!</definedName>
    <definedName name="RESULTS" localSheetId="3">#REF!</definedName>
    <definedName name="RESULTS">#REF!</definedName>
    <definedName name="Resumo" localSheetId="2">'CAPINA DIST'!$A$1:$N$262</definedName>
    <definedName name="Resumo" localSheetId="4">'PINTURA DIST'!$A$1:$N$124</definedName>
    <definedName name="Resumo" localSheetId="1">#REF!</definedName>
    <definedName name="Resumo" localSheetId="3">'VARRIÇÃO DIST'!$A$1:$N$125</definedName>
    <definedName name="Resumo">#REF!</definedName>
    <definedName name="Retr" localSheetId="4">#REF!</definedName>
    <definedName name="Retr" localSheetId="1">#REF!</definedName>
    <definedName name="Retr" localSheetId="3">#REF!</definedName>
    <definedName name="Retr">#REF!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2000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oc" localSheetId="4">#REF!</definedName>
    <definedName name="Roc" localSheetId="1">#REF!</definedName>
    <definedName name="Roc" localSheetId="3">#REF!</definedName>
    <definedName name="Roc">#REF!</definedName>
    <definedName name="RoE">'[14]Basic Data'!$B$13</definedName>
    <definedName name="RTC" localSheetId="4">#REF!</definedName>
    <definedName name="RTC" localSheetId="1">#REF!</definedName>
    <definedName name="RTC" localSheetId="3">#REF!</definedName>
    <definedName name="RTC">#REF!</definedName>
    <definedName name="RTE" localSheetId="4">#REF!</definedName>
    <definedName name="RTE" localSheetId="1">#REF!</definedName>
    <definedName name="RTE" localSheetId="3">#REF!</definedName>
    <definedName name="RTE">#REF!</definedName>
    <definedName name="RTP" localSheetId="4">#REF!</definedName>
    <definedName name="RTP" localSheetId="1">#REF!</definedName>
    <definedName name="RTP" localSheetId="3">#REF!</definedName>
    <definedName name="RTP">#REF!</definedName>
    <definedName name="Salário_coletor" localSheetId="4">'[5]1.1'!#REF!</definedName>
    <definedName name="Salário_coletor" localSheetId="1">'[5]1.1'!#REF!</definedName>
    <definedName name="Salário_coletor" localSheetId="3">'[5]1.1'!#REF!</definedName>
    <definedName name="Salário_coletor">'[5]1.1'!#REF!</definedName>
    <definedName name="Salário_coletor_dom" localSheetId="4">#REF!</definedName>
    <definedName name="Salário_coletor_dom" localSheetId="1">#REF!</definedName>
    <definedName name="Salário_coletor_dom" localSheetId="3">#REF!</definedName>
    <definedName name="Salário_coletor_dom">#REF!</definedName>
    <definedName name="Salário_Mín" localSheetId="4">#REF!</definedName>
    <definedName name="Salário_Mín" localSheetId="1">#REF!</definedName>
    <definedName name="Salário_Mín" localSheetId="3">#REF!</definedName>
    <definedName name="Salário_Mín">#REF!</definedName>
    <definedName name="Salário_motorista" localSheetId="4">'[5]1.1'!#REF!</definedName>
    <definedName name="Salário_motorista" localSheetId="1">'[5]1.1'!#REF!</definedName>
    <definedName name="Salário_motorista" localSheetId="3">'[5]1.1'!#REF!</definedName>
    <definedName name="Salário_motorista">'[5]1.1'!#REF!</definedName>
    <definedName name="Scenario" localSheetId="4">#REF!</definedName>
    <definedName name="Scenario" localSheetId="1">#REF!</definedName>
    <definedName name="Scenario" localSheetId="3">#REF!</definedName>
    <definedName name="Scenario">#REF!</definedName>
    <definedName name="SDA" localSheetId="4">#REF!</definedName>
    <definedName name="SDA" localSheetId="1">#REF!</definedName>
    <definedName name="SDA" localSheetId="3">#REF!</definedName>
    <definedName name="SDA">#REF!</definedName>
    <definedName name="SE" localSheetId="4">#REF!</definedName>
    <definedName name="SE" localSheetId="1">#REF!</definedName>
    <definedName name="SE" localSheetId="3">#REF!</definedName>
    <definedName name="SE">#REF!</definedName>
    <definedName name="secao" localSheetId="4">#REF!</definedName>
    <definedName name="secao" localSheetId="1">#REF!</definedName>
    <definedName name="secao" localSheetId="3">#REF!</definedName>
    <definedName name="secao">#REF!</definedName>
    <definedName name="Seguro_vida" localSheetId="4">#REF!</definedName>
    <definedName name="Seguro_vida" localSheetId="1">#REF!</definedName>
    <definedName name="Seguro_vida" localSheetId="3">#REF!</definedName>
    <definedName name="Seguro_vida">#REF!</definedName>
    <definedName name="sem_ano" localSheetId="4">#REF!</definedName>
    <definedName name="sem_ano" localSheetId="1">#REF!</definedName>
    <definedName name="sem_ano" localSheetId="3">#REF!</definedName>
    <definedName name="sem_ano">#REF!</definedName>
    <definedName name="Sens_CapI" localSheetId="4">#REF!</definedName>
    <definedName name="Sens_CapI" localSheetId="1">#REF!</definedName>
    <definedName name="Sens_CapI" localSheetId="3">#REF!</definedName>
    <definedName name="Sens_CapI">#REF!</definedName>
    <definedName name="Sens_CapII" localSheetId="4">#REF!</definedName>
    <definedName name="Sens_CapII" localSheetId="1">#REF!</definedName>
    <definedName name="Sens_CapII" localSheetId="3">#REF!</definedName>
    <definedName name="Sens_CapII">#REF!</definedName>
    <definedName name="Sens_OM" localSheetId="4">#REF!</definedName>
    <definedName name="Sens_OM" localSheetId="1">#REF!</definedName>
    <definedName name="Sens_OM" localSheetId="3">#REF!</definedName>
    <definedName name="Sens_OM">#REF!</definedName>
    <definedName name="Sens_SGA" localSheetId="4">#REF!</definedName>
    <definedName name="Sens_SGA" localSheetId="1">#REF!</definedName>
    <definedName name="Sens_SGA" localSheetId="3">#REF!</definedName>
    <definedName name="Sens_SGA">#REF!</definedName>
    <definedName name="SENS_TAB_IN" localSheetId="4">#REF!</definedName>
    <definedName name="SENS_TAB_IN" localSheetId="1">#REF!</definedName>
    <definedName name="SENS_TAB_IN" localSheetId="3">#REF!</definedName>
    <definedName name="SENS_TAB_IN">#REF!</definedName>
    <definedName name="SENS_TAB_OUT" localSheetId="4">#REF!</definedName>
    <definedName name="SENS_TAB_OUT" localSheetId="1">#REF!</definedName>
    <definedName name="SENS_TAB_OUT" localSheetId="3">#REF!</definedName>
    <definedName name="SENS_TAB_OUT">#REF!</definedName>
    <definedName name="Sens_Tab_Out_b" localSheetId="4">#REF!</definedName>
    <definedName name="Sens_Tab_Out_b" localSheetId="1">#REF!</definedName>
    <definedName name="Sens_Tab_Out_b" localSheetId="3">#REF!</definedName>
    <definedName name="Sens_Tab_Out_b">#REF!</definedName>
    <definedName name="Sens_Tab_OutHeader" localSheetId="4">#REF!</definedName>
    <definedName name="Sens_Tab_OutHeader" localSheetId="1">#REF!</definedName>
    <definedName name="Sens_Tab_OutHeader" localSheetId="3">#REF!</definedName>
    <definedName name="Sens_Tab_OutHeader">#REF!</definedName>
    <definedName name="SeptCapa" localSheetId="4">#REF!</definedName>
    <definedName name="SeptCapa" localSheetId="1">#REF!</definedName>
    <definedName name="SeptCapa" localSheetId="3">#REF!</definedName>
    <definedName name="SeptCapa">#REF!</definedName>
    <definedName name="SeptDetalhes" localSheetId="4">#REF!</definedName>
    <definedName name="SeptDetalhes" localSheetId="1">#REF!</definedName>
    <definedName name="SeptDetalhes" localSheetId="3">#REF!</definedName>
    <definedName name="SeptDetalhes">#REF!</definedName>
    <definedName name="sin" localSheetId="4">#REF!</definedName>
    <definedName name="sin" localSheetId="1">#REF!</definedName>
    <definedName name="sin" localSheetId="3">#REF!</definedName>
    <definedName name="sin">#REF!</definedName>
    <definedName name="SITPAT">"Texto 13"</definedName>
    <definedName name="SM" localSheetId="4">#REF!</definedName>
    <definedName name="SM" localSheetId="1">#REF!</definedName>
    <definedName name="SM" localSheetId="3">#REF!</definedName>
    <definedName name="SM">#REF!</definedName>
    <definedName name="Soc_Med_3o" localSheetId="4">#REF!</definedName>
    <definedName name="Soc_Med_3o" localSheetId="1">#REF!</definedName>
    <definedName name="Soc_Med_3o" localSheetId="3">#REF!</definedName>
    <definedName name="Soc_Med_3o">#REF!</definedName>
    <definedName name="SOS" localSheetId="4">#REF!</definedName>
    <definedName name="SOS" localSheetId="1">#REF!</definedName>
    <definedName name="SOS" localSheetId="3">#REF!</definedName>
    <definedName name="SOS">#REF!</definedName>
    <definedName name="SPL" localSheetId="4">#REF!</definedName>
    <definedName name="SPL" localSheetId="1">#REF!</definedName>
    <definedName name="SPL" localSheetId="3">#REF!</definedName>
    <definedName name="SPL">#REF!</definedName>
    <definedName name="SRT" localSheetId="4">#REF!</definedName>
    <definedName name="SRT" localSheetId="1">#REF!</definedName>
    <definedName name="SRT" localSheetId="3">#REF!</definedName>
    <definedName name="SRT">#REF!</definedName>
    <definedName name="ss" localSheetId="1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ss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ST" localSheetId="4">#REF!</definedName>
    <definedName name="ST" localSheetId="1">#REF!</definedName>
    <definedName name="ST" localSheetId="3">#REF!</definedName>
    <definedName name="ST">#REF!</definedName>
    <definedName name="Tabela">'[3]P. Unit'!$A$2:$F$892</definedName>
    <definedName name="temp" localSheetId="1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temp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Term" localSheetId="4">#REF!</definedName>
    <definedName name="Term" localSheetId="1">#REF!</definedName>
    <definedName name="Term" localSheetId="3">#REF!</definedName>
    <definedName name="Term">#REF!</definedName>
    <definedName name="terminal_growth" localSheetId="4">#REF!</definedName>
    <definedName name="terminal_growth" localSheetId="1">#REF!</definedName>
    <definedName name="terminal_growth" localSheetId="3">#REF!</definedName>
    <definedName name="terminal_growth">#REF!</definedName>
    <definedName name="Title">'[15]Basic Data'!$A$3</definedName>
    <definedName name="_xlnm.Print_Titles" localSheetId="2">'CAPINA DIST'!$1:$7</definedName>
    <definedName name="_xlnm.Print_Titles" localSheetId="4">'PINTURA DIST'!$1:$7</definedName>
    <definedName name="_xlnm.Print_Titles" localSheetId="3">'VARRIÇÃO DIST'!$1:$7</definedName>
    <definedName name="TOTAL" localSheetId="4">'[3]CronoFísico'!#REF!</definedName>
    <definedName name="TOTAL" localSheetId="1">'[3]CronoFísico'!#REF!</definedName>
    <definedName name="TOTAL" localSheetId="3">'[3]CronoFísico'!#REF!</definedName>
    <definedName name="TOTAL">'[3]CronoFísico'!#REF!</definedName>
    <definedName name="Total_para_soma_Set_03" localSheetId="4">#REF!</definedName>
    <definedName name="Total_para_soma_Set_03" localSheetId="1">#REF!</definedName>
    <definedName name="Total_para_soma_Set_03" localSheetId="3">#REF!</definedName>
    <definedName name="Total_para_soma_Set_03">#REF!</definedName>
    <definedName name="TRAITEMENT_COMPTABLE" localSheetId="4">#REF!</definedName>
    <definedName name="TRAITEMENT_COMPTABLE" localSheetId="1">#REF!</definedName>
    <definedName name="TRAITEMENT_COMPTABLE" localSheetId="3">#REF!</definedName>
    <definedName name="TRAITEMENT_COMPTABLE">#REF!</definedName>
    <definedName name="TRAITEMENT_FISCAL" localSheetId="4">#REF!</definedName>
    <definedName name="TRAITEMENT_FISCAL" localSheetId="1">#REF!</definedName>
    <definedName name="TRAITEMENT_FISCAL" localSheetId="3">#REF!</definedName>
    <definedName name="TRAITEMENT_FISCAL">#REF!</definedName>
    <definedName name="TRANS">'[11]Capa'!$A$1:$D$137</definedName>
    <definedName name="transferencia">'[11]Capa'!$A$1:$D$137</definedName>
    <definedName name="transp" localSheetId="4">#REF!</definedName>
    <definedName name="transp" localSheetId="1">#REF!</definedName>
    <definedName name="transp" localSheetId="3">#REF!</definedName>
    <definedName name="transp">#REF!</definedName>
    <definedName name="transp1" localSheetId="4">#REF!</definedName>
    <definedName name="transp1" localSheetId="1">#REF!</definedName>
    <definedName name="transp1" localSheetId="3">#REF!</definedName>
    <definedName name="transp1">#REF!</definedName>
    <definedName name="transp2" localSheetId="4">#REF!</definedName>
    <definedName name="transp2" localSheetId="1">#REF!</definedName>
    <definedName name="transp2" localSheetId="3">#REF!</definedName>
    <definedName name="transp2">#REF!</definedName>
    <definedName name="transp3" localSheetId="4">#REF!</definedName>
    <definedName name="transp3" localSheetId="1">#REF!</definedName>
    <definedName name="transp3" localSheetId="3">#REF!</definedName>
    <definedName name="transp3">#REF!</definedName>
    <definedName name="transp4" localSheetId="4">#REF!</definedName>
    <definedName name="transp4" localSheetId="1">#REF!</definedName>
    <definedName name="transp4" localSheetId="3">#REF!</definedName>
    <definedName name="transp4">#REF!</definedName>
    <definedName name="transp5" localSheetId="4">#REF!</definedName>
    <definedName name="transp5" localSheetId="1">#REF!</definedName>
    <definedName name="transp5" localSheetId="3">#REF!</definedName>
    <definedName name="transp5">#REF!</definedName>
    <definedName name="transp6" localSheetId="4">#REF!</definedName>
    <definedName name="transp6" localSheetId="1">#REF!</definedName>
    <definedName name="transp6" localSheetId="3">#REF!</definedName>
    <definedName name="transp6">#REF!</definedName>
    <definedName name="transp7" localSheetId="4">#REF!</definedName>
    <definedName name="transp7" localSheetId="1">#REF!</definedName>
    <definedName name="transp7" localSheetId="3">#REF!</definedName>
    <definedName name="transp7">#REF!</definedName>
    <definedName name="transp8" localSheetId="4">#REF!</definedName>
    <definedName name="transp8" localSheetId="1">#REF!</definedName>
    <definedName name="transp8" localSheetId="3">#REF!</definedName>
    <definedName name="transp8">#REF!</definedName>
    <definedName name="transp9" localSheetId="4">#REF!</definedName>
    <definedName name="transp9" localSheetId="1">#REF!</definedName>
    <definedName name="transp9" localSheetId="3">#REF!</definedName>
    <definedName name="transp9">#REF!</definedName>
    <definedName name="Trat" localSheetId="4">#REF!</definedName>
    <definedName name="Trat" localSheetId="1">#REF!</definedName>
    <definedName name="Trat" localSheetId="3">#REF!</definedName>
    <definedName name="Trat">#REF!</definedName>
    <definedName name="TratCapa" localSheetId="4">#REF!</definedName>
    <definedName name="TratCapa" localSheetId="1">#REF!</definedName>
    <definedName name="TratCapa" localSheetId="3">#REF!</definedName>
    <definedName name="TratCapa">#REF!</definedName>
    <definedName name="TratDetalhes" localSheetId="4">#REF!</definedName>
    <definedName name="TratDetalhes" localSheetId="1">#REF!</definedName>
    <definedName name="TratDetalhes" localSheetId="3">#REF!</definedName>
    <definedName name="TratDetalhes">#REF!</definedName>
    <definedName name="Tratorista_diu_loc_trator" localSheetId="4">#REF!</definedName>
    <definedName name="Tratorista_diu_loc_trator" localSheetId="1">#REF!</definedName>
    <definedName name="Tratorista_diu_loc_trator" localSheetId="3">#REF!</definedName>
    <definedName name="Tratorista_diu_loc_trator">#REF!</definedName>
    <definedName name="Tratorista_diu_loc_trator_res" localSheetId="4">#REF!</definedName>
    <definedName name="Tratorista_diu_loc_trator_res" localSheetId="1">#REF!</definedName>
    <definedName name="Tratorista_diu_loc_trator_res" localSheetId="3">#REF!</definedName>
    <definedName name="Tratorista_diu_loc_trator_res">#REF!</definedName>
    <definedName name="Tratorista_not_loc_trator" localSheetId="4">#REF!</definedName>
    <definedName name="Tratorista_not_loc_trator" localSheetId="1">#REF!</definedName>
    <definedName name="Tratorista_not_loc_trator" localSheetId="3">#REF!</definedName>
    <definedName name="Tratorista_not_loc_trator">#REF!</definedName>
    <definedName name="Tratorista_not_loc_trator_res" localSheetId="4">#REF!</definedName>
    <definedName name="Tratorista_not_loc_trator_res" localSheetId="1">#REF!</definedName>
    <definedName name="Tratorista_not_loc_trator_res" localSheetId="3">#REF!</definedName>
    <definedName name="Tratorista_not_loc_trator_res">#REF!</definedName>
    <definedName name="TROCA" localSheetId="4">#REF!</definedName>
    <definedName name="TROCA" localSheetId="1">#REF!</definedName>
    <definedName name="TROCA" localSheetId="3">#REF!</definedName>
    <definedName name="TROCA">#REF!</definedName>
    <definedName name="UN" localSheetId="4">'[1]OBRJU95'!#REF!</definedName>
    <definedName name="UN" localSheetId="1">'[1]OBRJU95'!#REF!</definedName>
    <definedName name="UN" localSheetId="3">'[1]OBRJU95'!#REF!</definedName>
    <definedName name="UN">'[1]OBRJU95'!#REF!</definedName>
    <definedName name="Unif" localSheetId="4">#REF!</definedName>
    <definedName name="Unif" localSheetId="1">#REF!</definedName>
    <definedName name="Unif" localSheetId="3">#REF!</definedName>
    <definedName name="Unif">#REF!</definedName>
    <definedName name="unit">'[11]Capa'!$A$1:$D$137</definedName>
    <definedName name="Vale_Lanche" localSheetId="4">#REF!</definedName>
    <definedName name="Vale_Lanche" localSheetId="1">#REF!</definedName>
    <definedName name="Vale_Lanche" localSheetId="3">#REF!</definedName>
    <definedName name="Vale_Lanche">#REF!</definedName>
    <definedName name="Vale_Refeição" localSheetId="4">#REF!</definedName>
    <definedName name="Vale_Refeição" localSheetId="1">#REF!</definedName>
    <definedName name="Vale_Refeição" localSheetId="3">#REF!</definedName>
    <definedName name="Vale_Refeição">#REF!</definedName>
    <definedName name="Vale_Transporte" localSheetId="4">#REF!</definedName>
    <definedName name="Vale_Transporte" localSheetId="1">#REF!</definedName>
    <definedName name="Vale_Transporte" localSheetId="3">#REF!</definedName>
    <definedName name="Vale_Transporte">#REF!</definedName>
    <definedName name="var_calç" localSheetId="4">#REF!</definedName>
    <definedName name="var_calç" localSheetId="1">#REF!</definedName>
    <definedName name="var_calç" localSheetId="3">#REF!</definedName>
    <definedName name="var_calç">#REF!</definedName>
    <definedName name="var_calç1" localSheetId="4">#REF!</definedName>
    <definedName name="var_calç1" localSheetId="1">#REF!</definedName>
    <definedName name="var_calç1" localSheetId="3">#REF!</definedName>
    <definedName name="var_calç1">#REF!</definedName>
    <definedName name="var_calç2" localSheetId="4">#REF!</definedName>
    <definedName name="var_calç2" localSheetId="1">#REF!</definedName>
    <definedName name="var_calç2" localSheetId="3">#REF!</definedName>
    <definedName name="var_calç2">#REF!</definedName>
    <definedName name="var_calç3" localSheetId="4">#REF!</definedName>
    <definedName name="var_calç3" localSheetId="1">#REF!</definedName>
    <definedName name="var_calç3" localSheetId="3">#REF!</definedName>
    <definedName name="var_calç3">#REF!</definedName>
    <definedName name="var_calç4" localSheetId="4">#REF!</definedName>
    <definedName name="var_calç4" localSheetId="1">#REF!</definedName>
    <definedName name="var_calç4" localSheetId="3">#REF!</definedName>
    <definedName name="var_calç4">#REF!</definedName>
    <definedName name="var_calç5" localSheetId="4">#REF!</definedName>
    <definedName name="var_calç5" localSheetId="1">#REF!</definedName>
    <definedName name="var_calç5" localSheetId="3">#REF!</definedName>
    <definedName name="var_calç5">#REF!</definedName>
    <definedName name="var_calç6" localSheetId="4">#REF!</definedName>
    <definedName name="var_calç6" localSheetId="1">#REF!</definedName>
    <definedName name="var_calç6" localSheetId="3">#REF!</definedName>
    <definedName name="var_calç6">#REF!</definedName>
    <definedName name="var_calç7" localSheetId="4">#REF!</definedName>
    <definedName name="var_calç7" localSheetId="1">#REF!</definedName>
    <definedName name="var_calç7" localSheetId="3">#REF!</definedName>
    <definedName name="var_calç7">#REF!</definedName>
    <definedName name="var_calç8" localSheetId="4">#REF!</definedName>
    <definedName name="var_calç8" localSheetId="1">#REF!</definedName>
    <definedName name="var_calç8" localSheetId="3">#REF!</definedName>
    <definedName name="var_calç8">#REF!</definedName>
    <definedName name="var_calç9" localSheetId="4">#REF!</definedName>
    <definedName name="var_calç9" localSheetId="1">#REF!</definedName>
    <definedName name="var_calç9" localSheetId="3">#REF!</definedName>
    <definedName name="var_calç9">#REF!</definedName>
    <definedName name="var_fei" localSheetId="4">#REF!</definedName>
    <definedName name="var_fei" localSheetId="1">#REF!</definedName>
    <definedName name="var_fei" localSheetId="3">#REF!</definedName>
    <definedName name="var_fei">#REF!</definedName>
    <definedName name="var_fei1" localSheetId="4">#REF!</definedName>
    <definedName name="var_fei1" localSheetId="1">#REF!</definedName>
    <definedName name="var_fei1" localSheetId="3">#REF!</definedName>
    <definedName name="var_fei1">#REF!</definedName>
    <definedName name="var_fei2" localSheetId="4">#REF!</definedName>
    <definedName name="var_fei2" localSheetId="1">#REF!</definedName>
    <definedName name="var_fei2" localSheetId="3">#REF!</definedName>
    <definedName name="var_fei2">#REF!</definedName>
    <definedName name="var_fei3" localSheetId="4">#REF!</definedName>
    <definedName name="var_fei3" localSheetId="1">#REF!</definedName>
    <definedName name="var_fei3" localSheetId="3">#REF!</definedName>
    <definedName name="var_fei3">#REF!</definedName>
    <definedName name="var_fei4" localSheetId="4">#REF!</definedName>
    <definedName name="var_fei4" localSheetId="1">#REF!</definedName>
    <definedName name="var_fei4" localSheetId="3">#REF!</definedName>
    <definedName name="var_fei4">#REF!</definedName>
    <definedName name="var_fei5" localSheetId="4">#REF!</definedName>
    <definedName name="var_fei5" localSheetId="1">#REF!</definedName>
    <definedName name="var_fei5" localSheetId="3">#REF!</definedName>
    <definedName name="var_fei5">#REF!</definedName>
    <definedName name="var_fei6" localSheetId="4">#REF!</definedName>
    <definedName name="var_fei6" localSheetId="1">#REF!</definedName>
    <definedName name="var_fei6" localSheetId="3">#REF!</definedName>
    <definedName name="var_fei6">#REF!</definedName>
    <definedName name="var_fei7" localSheetId="4">#REF!</definedName>
    <definedName name="var_fei7" localSheetId="1">#REF!</definedName>
    <definedName name="var_fei7" localSheetId="3">#REF!</definedName>
    <definedName name="var_fei7">#REF!</definedName>
    <definedName name="var_fei8" localSheetId="4">#REF!</definedName>
    <definedName name="var_fei8" localSheetId="1">#REF!</definedName>
    <definedName name="var_fei8" localSheetId="3">#REF!</definedName>
    <definedName name="var_fei8">#REF!</definedName>
    <definedName name="var_fei9" localSheetId="4">#REF!</definedName>
    <definedName name="var_fei9" localSheetId="1">#REF!</definedName>
    <definedName name="var_fei9" localSheetId="3">#REF!</definedName>
    <definedName name="var_fei9">#REF!</definedName>
    <definedName name="var_mec" localSheetId="4">#REF!</definedName>
    <definedName name="var_mec" localSheetId="1">#REF!</definedName>
    <definedName name="var_mec" localSheetId="3">#REF!</definedName>
    <definedName name="var_mec">#REF!</definedName>
    <definedName name="var_mec1" localSheetId="4">#REF!</definedName>
    <definedName name="var_mec1" localSheetId="1">#REF!</definedName>
    <definedName name="var_mec1" localSheetId="3">#REF!</definedName>
    <definedName name="var_mec1">#REF!</definedName>
    <definedName name="var_mec2" localSheetId="4">#REF!</definedName>
    <definedName name="var_mec2" localSheetId="1">#REF!</definedName>
    <definedName name="var_mec2" localSheetId="3">#REF!</definedName>
    <definedName name="var_mec2">#REF!</definedName>
    <definedName name="var_mec3" localSheetId="4">#REF!</definedName>
    <definedName name="var_mec3" localSheetId="1">#REF!</definedName>
    <definedName name="var_mec3" localSheetId="3">#REF!</definedName>
    <definedName name="var_mec3">#REF!</definedName>
    <definedName name="var_mec4" localSheetId="4">#REF!</definedName>
    <definedName name="var_mec4" localSheetId="1">#REF!</definedName>
    <definedName name="var_mec4" localSheetId="3">#REF!</definedName>
    <definedName name="var_mec4">#REF!</definedName>
    <definedName name="var_mec5" localSheetId="4">#REF!</definedName>
    <definedName name="var_mec5" localSheetId="1">#REF!</definedName>
    <definedName name="var_mec5" localSheetId="3">#REF!</definedName>
    <definedName name="var_mec5">#REF!</definedName>
    <definedName name="var_mec6" localSheetId="4">#REF!</definedName>
    <definedName name="var_mec6" localSheetId="1">#REF!</definedName>
    <definedName name="var_mec6" localSheetId="3">#REF!</definedName>
    <definedName name="var_mec6">#REF!</definedName>
    <definedName name="var_mec7" localSheetId="4">#REF!</definedName>
    <definedName name="var_mec7" localSheetId="1">#REF!</definedName>
    <definedName name="var_mec7" localSheetId="3">#REF!</definedName>
    <definedName name="var_mec7">#REF!</definedName>
    <definedName name="var_mec8" localSheetId="4">#REF!</definedName>
    <definedName name="var_mec8" localSheetId="1">#REF!</definedName>
    <definedName name="var_mec8" localSheetId="3">#REF!</definedName>
    <definedName name="var_mec8">#REF!</definedName>
    <definedName name="var_mec9" localSheetId="4">#REF!</definedName>
    <definedName name="var_mec9" localSheetId="1">#REF!</definedName>
    <definedName name="var_mec9" localSheetId="3">#REF!</definedName>
    <definedName name="var_mec9">#REF!</definedName>
    <definedName name="Varredor_diu_lim_mercado" localSheetId="4">#REF!</definedName>
    <definedName name="Varredor_diu_lim_mercado" localSheetId="1">#REF!</definedName>
    <definedName name="Varredor_diu_lim_mercado" localSheetId="3">#REF!</definedName>
    <definedName name="Varredor_diu_lim_mercado">#REF!</definedName>
    <definedName name="Varredor_diu_lim_mercado_res" localSheetId="4">#REF!</definedName>
    <definedName name="Varredor_diu_lim_mercado_res" localSheetId="1">#REF!</definedName>
    <definedName name="Varredor_diu_lim_mercado_res" localSheetId="3">#REF!</definedName>
    <definedName name="Varredor_diu_lim_mercado_res">#REF!</definedName>
    <definedName name="Varredor_diu_var_man" localSheetId="4">#REF!</definedName>
    <definedName name="Varredor_diu_var_man" localSheetId="1">#REF!</definedName>
    <definedName name="Varredor_diu_var_man" localSheetId="3">#REF!</definedName>
    <definedName name="Varredor_diu_var_man">#REF!</definedName>
    <definedName name="Varredor_diu_var_man_res" localSheetId="4">#REF!</definedName>
    <definedName name="Varredor_diu_var_man_res" localSheetId="1">#REF!</definedName>
    <definedName name="Varredor_diu_var_man_res" localSheetId="3">#REF!</definedName>
    <definedName name="Varredor_diu_var_man_res">#REF!</definedName>
    <definedName name="Varredor_not_lim_mercado" localSheetId="4">#REF!</definedName>
    <definedName name="Varredor_not_lim_mercado" localSheetId="1">#REF!</definedName>
    <definedName name="Varredor_not_lim_mercado" localSheetId="3">#REF!</definedName>
    <definedName name="Varredor_not_lim_mercado">#REF!</definedName>
    <definedName name="Varredor_not_lim_mercado_res" localSheetId="4">#REF!</definedName>
    <definedName name="Varredor_not_lim_mercado_res" localSheetId="1">#REF!</definedName>
    <definedName name="Varredor_not_lim_mercado_res" localSheetId="3">#REF!</definedName>
    <definedName name="Varredor_not_lim_mercado_res">#REF!</definedName>
    <definedName name="Varredor_not_var_man" localSheetId="4">#REF!</definedName>
    <definedName name="Varredor_not_var_man" localSheetId="1">#REF!</definedName>
    <definedName name="Varredor_not_var_man" localSheetId="3">#REF!</definedName>
    <definedName name="Varredor_not_var_man">#REF!</definedName>
    <definedName name="Varredor_not_var_man_res" localSheetId="4">#REF!</definedName>
    <definedName name="Varredor_not_var_man_res" localSheetId="1">#REF!</definedName>
    <definedName name="Varredor_not_var_man_res" localSheetId="3">#REF!</definedName>
    <definedName name="Varredor_not_var_man_res">#REF!</definedName>
    <definedName name="VARRICAO" localSheetId="4">#REF!</definedName>
    <definedName name="VARRICAO" localSheetId="1">#REF!</definedName>
    <definedName name="VARRICAO" localSheetId="3">#REF!</definedName>
    <definedName name="VARRICAO">#REF!</definedName>
    <definedName name="varrição" localSheetId="4">#REF!</definedName>
    <definedName name="varrição" localSheetId="1">#REF!</definedName>
    <definedName name="varrição" localSheetId="3">#REF!</definedName>
    <definedName name="varrição">#REF!</definedName>
    <definedName name="varrição1" localSheetId="4">#REF!</definedName>
    <definedName name="varrição1" localSheetId="1">#REF!</definedName>
    <definedName name="varrição1" localSheetId="3">#REF!</definedName>
    <definedName name="varrição1">#REF!</definedName>
    <definedName name="varrição2" localSheetId="4">#REF!</definedName>
    <definedName name="varrição2" localSheetId="1">#REF!</definedName>
    <definedName name="varrição2" localSheetId="3">#REF!</definedName>
    <definedName name="varrição2">#REF!</definedName>
    <definedName name="varrição3" localSheetId="4">#REF!</definedName>
    <definedName name="varrição3" localSheetId="1">#REF!</definedName>
    <definedName name="varrição3" localSheetId="3">#REF!</definedName>
    <definedName name="varrição3">#REF!</definedName>
    <definedName name="varrição4" localSheetId="4">#REF!</definedName>
    <definedName name="varrição4" localSheetId="1">#REF!</definedName>
    <definedName name="varrição4" localSheetId="3">#REF!</definedName>
    <definedName name="varrição4">#REF!</definedName>
    <definedName name="varrição5" localSheetId="4">#REF!</definedName>
    <definedName name="varrição5" localSheetId="1">#REF!</definedName>
    <definedName name="varrição5" localSheetId="3">#REF!</definedName>
    <definedName name="varrição5">#REF!</definedName>
    <definedName name="varrição6" localSheetId="4">#REF!</definedName>
    <definedName name="varrição6" localSheetId="1">#REF!</definedName>
    <definedName name="varrição6" localSheetId="3">#REF!</definedName>
    <definedName name="varrição6">#REF!</definedName>
    <definedName name="varrição7" localSheetId="4">#REF!</definedName>
    <definedName name="varrição7" localSheetId="1">#REF!</definedName>
    <definedName name="varrição7" localSheetId="3">#REF!</definedName>
    <definedName name="varrição7">#REF!</definedName>
    <definedName name="varrição8" localSheetId="4">#REF!</definedName>
    <definedName name="varrição8" localSheetId="1">#REF!</definedName>
    <definedName name="varrição8" localSheetId="3">#REF!</definedName>
    <definedName name="varrição8">#REF!</definedName>
    <definedName name="varrição9" localSheetId="4">#REF!</definedName>
    <definedName name="varrição9" localSheetId="1">#REF!</definedName>
    <definedName name="varrição9" localSheetId="3">#REF!</definedName>
    <definedName name="varrição9">#REF!</definedName>
    <definedName name="VarS" localSheetId="4">#REF!</definedName>
    <definedName name="VarS" localSheetId="1">#REF!</definedName>
    <definedName name="VarS" localSheetId="3">#REF!</definedName>
    <definedName name="VarS">#REF!</definedName>
    <definedName name="VAX_ANT" localSheetId="4">#REF!</definedName>
    <definedName name="VAX_ANT" localSheetId="1">#REF!</definedName>
    <definedName name="VAX_ANT" localSheetId="3">#REF!</definedName>
    <definedName name="VAX_ANT">#REF!</definedName>
    <definedName name="vega_i" localSheetId="4">#REF!</definedName>
    <definedName name="vega_i" localSheetId="1">#REF!</definedName>
    <definedName name="vega_i" localSheetId="3">#REF!</definedName>
    <definedName name="vega_i">#REF!</definedName>
    <definedName name="VEGA_SOPAVE_II" localSheetId="4">#REF!</definedName>
    <definedName name="VEGA_SOPAVE_II" localSheetId="1">#REF!</definedName>
    <definedName name="VEGA_SOPAVE_II" localSheetId="3">#REF!</definedName>
    <definedName name="VEGA_SOPAVE_II">#REF!</definedName>
    <definedName name="ver_D" localSheetId="4">#REF!</definedName>
    <definedName name="ver_D" localSheetId="1">#REF!</definedName>
    <definedName name="ver_D" localSheetId="3">#REF!</definedName>
    <definedName name="ver_D">#REF!</definedName>
    <definedName name="Vigia_diu_op_aterro" localSheetId="4">#REF!</definedName>
    <definedName name="Vigia_diu_op_aterro" localSheetId="1">#REF!</definedName>
    <definedName name="Vigia_diu_op_aterro" localSheetId="3">#REF!</definedName>
    <definedName name="Vigia_diu_op_aterro">#REF!</definedName>
    <definedName name="Vigia_diu_op_aterro_res" localSheetId="4">#REF!</definedName>
    <definedName name="Vigia_diu_op_aterro_res" localSheetId="1">#REF!</definedName>
    <definedName name="Vigia_diu_op_aterro_res" localSheetId="3">#REF!</definedName>
    <definedName name="Vigia_diu_op_aterro_res">#REF!</definedName>
    <definedName name="Vigia_not_op_aterro" localSheetId="4">#REF!</definedName>
    <definedName name="Vigia_not_op_aterro" localSheetId="1">#REF!</definedName>
    <definedName name="Vigia_not_op_aterro" localSheetId="3">#REF!</definedName>
    <definedName name="Vigia_not_op_aterro">#REF!</definedName>
    <definedName name="Vigia_not_op_aterro_res" localSheetId="4">#REF!</definedName>
    <definedName name="Vigia_not_op_aterro_res" localSheetId="1">#REF!</definedName>
    <definedName name="Vigia_not_op_aterro_res" localSheetId="3">#REF!</definedName>
    <definedName name="Vigia_not_op_aterro_res">#REF!</definedName>
    <definedName name="VM" localSheetId="4">#REF!</definedName>
    <definedName name="VM" localSheetId="1">#REF!</definedName>
    <definedName name="VM" localSheetId="3">#REF!</definedName>
    <definedName name="VM">#REF!</definedName>
    <definedName name="VP" localSheetId="4">#REF!</definedName>
    <definedName name="VP" localSheetId="1">#REF!</definedName>
    <definedName name="VP" localSheetId="3">#REF!</definedName>
    <definedName name="VP">#REF!</definedName>
    <definedName name="VRL" localSheetId="4">#REF!</definedName>
    <definedName name="VRL" localSheetId="1">#REF!</definedName>
    <definedName name="VRL" localSheetId="3">#REF!</definedName>
    <definedName name="VRL">#REF!</definedName>
    <definedName name="VRL0" localSheetId="4">#REF!</definedName>
    <definedName name="VRL0" localSheetId="1">#REF!</definedName>
    <definedName name="VRL0" localSheetId="3">#REF!</definedName>
    <definedName name="VRL0">#REF!</definedName>
    <definedName name="WACC" localSheetId="4">#REF!</definedName>
    <definedName name="WACC" localSheetId="1">#REF!</definedName>
    <definedName name="WACC" localSheetId="3">#REF!</definedName>
    <definedName name="WACC">#REF!</definedName>
    <definedName name="wrn.Model." localSheetId="1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wrn.Model.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x" localSheetId="1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x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yard_utilisation" localSheetId="4">'[14]Basic Data'!#REF!</definedName>
    <definedName name="yard_utilisation" localSheetId="1">'[14]Basic Data'!#REF!</definedName>
    <definedName name="yard_utilisation" localSheetId="3">'[14]Basic Data'!#REF!</definedName>
    <definedName name="yard_utilisation">'[14]Basic Data'!#REF!</definedName>
    <definedName name="Year_1">'[16]Basic Data'!$C$7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<sst xmlns="http://schemas.openxmlformats.org/spreadsheetml/2006/main" count="875" uniqueCount="236">
  <si>
    <t>ENCARGOS SOCIAIS NO SETOR DE LIMPEZA</t>
  </si>
  <si>
    <t>DISCRIMINAÇÃO</t>
  </si>
  <si>
    <t>% Salário</t>
  </si>
  <si>
    <t>Mensal</t>
  </si>
  <si>
    <t>GRUPO A</t>
  </si>
  <si>
    <t>INSS</t>
  </si>
  <si>
    <t>FGTS</t>
  </si>
  <si>
    <t>SESI</t>
  </si>
  <si>
    <t>SENAI</t>
  </si>
  <si>
    <t>SEBRAE</t>
  </si>
  <si>
    <t>INCRA</t>
  </si>
  <si>
    <t>SALÁRIO EDUCAÇÃO</t>
  </si>
  <si>
    <t>SAT - SEGURA CONTRA RISCOS E ACIDENTES DE TRABALHO</t>
  </si>
  <si>
    <t>FAP - FATOR ACIDENTÁRIO DE PREVENÇÃO</t>
  </si>
  <si>
    <t>SUB-TOTAL GRUPO A</t>
  </si>
  <si>
    <t>GRUPO B</t>
  </si>
  <si>
    <t>AUXÍLIO ENFERMIDADE</t>
  </si>
  <si>
    <t>FALTAS LEGAIS</t>
  </si>
  <si>
    <t>LECENÇA PATERNIDADE</t>
  </si>
  <si>
    <t>AUXILIO ACIDENTE DE TRABALHO</t>
  </si>
  <si>
    <t>AVISO PRÉVIO TRABALHADO</t>
  </si>
  <si>
    <t>13º SALÁRIO</t>
  </si>
  <si>
    <t>SUB-TOTAL GRUPO B</t>
  </si>
  <si>
    <t>GRUPO C</t>
  </si>
  <si>
    <t>INDENIZAÇÃO (RECISÃO S/ JUSTA CAUSA)</t>
  </si>
  <si>
    <t>AVISO PRÉVIO INDENIZADO</t>
  </si>
  <si>
    <t>FÉRIAS INDENIZADAS + GRATIFICAÇÃO</t>
  </si>
  <si>
    <t>INCIDÊNCIA FGTS SOBRE AVISO PRÉVIO INDENIZADO</t>
  </si>
  <si>
    <t>SUB-TOTAL GRUPO C</t>
  </si>
  <si>
    <t>GRUPO D</t>
  </si>
  <si>
    <t>GRUPO A X GRUPO B</t>
  </si>
  <si>
    <t>SUB-TOTAL GRUPO D</t>
  </si>
  <si>
    <t>TOTAL GERAL</t>
  </si>
  <si>
    <t>PREFEITURA MUNICIPAL DE OURO PRETO</t>
  </si>
  <si>
    <t>ITEM</t>
  </si>
  <si>
    <t>DESCRIÇÃO</t>
  </si>
  <si>
    <t>UNIDADE</t>
  </si>
  <si>
    <t>QUANTIDADE MENSAL</t>
  </si>
  <si>
    <t>PREÇO UNITÁRIO</t>
  </si>
  <si>
    <t>TOTAL MENSAL</t>
  </si>
  <si>
    <t>Capina Manual e Roçada Mecanizada das Vias e Logradouros Públicos dos Distritos do Município de Ouro Preto.</t>
  </si>
  <si>
    <t>METRO QUADRADO (m²)</t>
  </si>
  <si>
    <t>Varrição Manual das Vias e Logradouros Públicos dos Distritos do município de Ouro preto.</t>
  </si>
  <si>
    <t>KM(VIA)</t>
  </si>
  <si>
    <t>Pintura de Meio Fio das Vias e Logradouros Públicos dos Distritos do município de Ouro Preto.</t>
  </si>
  <si>
    <t>KM
(SARJETA)</t>
  </si>
  <si>
    <t>Unidade Local para Administração do Contrato (inclui mâo de obra e estrutura física com todos os custos incluídos).</t>
  </si>
  <si>
    <t>EQUIPE
/MÊS</t>
  </si>
  <si>
    <t>TOTAL MENSAL    =</t>
  </si>
  <si>
    <t>TOTAL GLOBAL PROPOSTO PARA 06 (SEIS) MESES DE EXECUÇÃO DOS SERVIÇOS   =</t>
  </si>
  <si>
    <t xml:space="preserve"> </t>
  </si>
  <si>
    <t>CUSTO DOS SERVIÇOS</t>
  </si>
  <si>
    <t>data base:</t>
  </si>
  <si>
    <t>Maio de 2017</t>
  </si>
  <si>
    <t/>
  </si>
  <si>
    <t>1.</t>
  </si>
  <si>
    <t>MÃO-DE-OBRA DIRETA</t>
  </si>
  <si>
    <t>MOTORISTA</t>
  </si>
  <si>
    <t>OPERADOR DE ROÇADEIRA</t>
  </si>
  <si>
    <t>Diurno</t>
  </si>
  <si>
    <t>Noturno</t>
  </si>
  <si>
    <t>Dimensionado</t>
  </si>
  <si>
    <t>Rotação Domingo</t>
  </si>
  <si>
    <t>Subtotal</t>
  </si>
  <si>
    <t>Absenteismo</t>
  </si>
  <si>
    <t>Reserva Técnica</t>
  </si>
  <si>
    <t>Total</t>
  </si>
  <si>
    <t>Total Ajustado</t>
  </si>
  <si>
    <t>ENCARREGADO DE CAMPO</t>
  </si>
  <si>
    <t>CARRINHEIRO</t>
  </si>
  <si>
    <t>Absenteismo 4%</t>
  </si>
  <si>
    <t>1.1</t>
  </si>
  <si>
    <t>CUSTO DA MÃO-DE-OBRA</t>
  </si>
  <si>
    <t>Salário</t>
  </si>
  <si>
    <t>R$/hora</t>
  </si>
  <si>
    <t>Horas Mensais</t>
  </si>
  <si>
    <t>Salário Base</t>
  </si>
  <si>
    <t>Insalubridade 40%</t>
  </si>
  <si>
    <t xml:space="preserve">Horas Extras </t>
  </si>
  <si>
    <t>Adicional Noturno</t>
  </si>
  <si>
    <t>Feriado Diurno</t>
  </si>
  <si>
    <t>Feriado Noturno</t>
  </si>
  <si>
    <t>Salário Mensal</t>
  </si>
  <si>
    <t>Salário Mensal com Encargos</t>
  </si>
  <si>
    <t>Vale Cesta</t>
  </si>
  <si>
    <t>Vale Cesta Natalina</t>
  </si>
  <si>
    <t>Vale Cesta Gratificação de Férias</t>
  </si>
  <si>
    <t>Vale Refeição</t>
  </si>
  <si>
    <t>Vale Transporte</t>
  </si>
  <si>
    <t>Custo Mensal Unitário</t>
  </si>
  <si>
    <t>R$/mês</t>
  </si>
  <si>
    <t>Feriados e domingos</t>
  </si>
  <si>
    <t>VALE TRANSPORTE:</t>
  </si>
  <si>
    <t>Horas Extras</t>
  </si>
  <si>
    <t>R$/passagem</t>
  </si>
  <si>
    <t>Adic.Not.(22h as 5h)</t>
  </si>
  <si>
    <t>passagem/dia (media)</t>
  </si>
  <si>
    <t>Encargos Sociais</t>
  </si>
  <si>
    <t>A deduzir</t>
  </si>
  <si>
    <t>Obs.: Considerada a convenção coletiva de trabalho vigente no municipio.</t>
  </si>
  <si>
    <t>1.2</t>
  </si>
  <si>
    <t>CUSTO MENSAL</t>
  </si>
  <si>
    <t>MOTORISTAS</t>
  </si>
  <si>
    <t>H.x mês</t>
  </si>
  <si>
    <t>2.</t>
  </si>
  <si>
    <t>UNIFORMES</t>
  </si>
  <si>
    <t>MOTORISTAS/ENCARREGADO</t>
  </si>
  <si>
    <t>CALÇA E CAMISA /BRIM</t>
  </si>
  <si>
    <t>Jogos/ano</t>
  </si>
  <si>
    <t>Preço Unitário</t>
  </si>
  <si>
    <t>CALÇADO TIPO VULCABRÁS</t>
  </si>
  <si>
    <t>Pares/ano</t>
  </si>
  <si>
    <t>Preço Unitario</t>
  </si>
  <si>
    <t>BONÉ TIPO JOCKEY</t>
  </si>
  <si>
    <t>Unid./ano</t>
  </si>
  <si>
    <t>R$/H. x mês</t>
  </si>
  <si>
    <t>CALÇA DE BRIM</t>
  </si>
  <si>
    <t>CAMISA DE BRIM</t>
  </si>
  <si>
    <t>LUVAS EM RASPA DE COURO</t>
  </si>
  <si>
    <t>PROTETOR SOLAR</t>
  </si>
  <si>
    <t>CAPA DE CHUVA</t>
  </si>
  <si>
    <t>ÓCULOS DE PROTEÇÃO</t>
  </si>
  <si>
    <t>AVENTAL DE RASPA</t>
  </si>
  <si>
    <t>CANELERIA</t>
  </si>
  <si>
    <t>PERNEIRA</t>
  </si>
  <si>
    <t>CONSUMO MENSAL</t>
  </si>
  <si>
    <t>Homem x mes</t>
  </si>
  <si>
    <t>3.</t>
  </si>
  <si>
    <t>FERRAMENTAS E MATERIAIS</t>
  </si>
  <si>
    <t>Roçadeira Mecânica</t>
  </si>
  <si>
    <t>Unid./mês</t>
  </si>
  <si>
    <t>Pá</t>
  </si>
  <si>
    <t>Garfo</t>
  </si>
  <si>
    <t>Enxada</t>
  </si>
  <si>
    <t>Carrinho de Mão</t>
  </si>
  <si>
    <t>Vassoura</t>
  </si>
  <si>
    <t>4.</t>
  </si>
  <si>
    <t xml:space="preserve">OUTROS VEÍCULOS E EQIUPAMENTOS </t>
  </si>
  <si>
    <t>4.1</t>
  </si>
  <si>
    <t>Caminhão 3/4 (Incluindo combustível e manunteção)</t>
  </si>
  <si>
    <t xml:space="preserve"> -  Diurna</t>
  </si>
  <si>
    <t>Veiculo/dia</t>
  </si>
  <si>
    <t>4.2</t>
  </si>
  <si>
    <t>Veículo tipo Kombi ou similar. (Incluindo motorista, combustível e manunteção)</t>
  </si>
  <si>
    <t>4.3</t>
  </si>
  <si>
    <t xml:space="preserve">Capinadeira Mêcanica ( incluindo, combustível e manutenção) </t>
  </si>
  <si>
    <t>4.4</t>
  </si>
  <si>
    <t>5.</t>
  </si>
  <si>
    <t>RESUMO DOS CUSTOS OPERACIONAIS</t>
  </si>
  <si>
    <t>6.</t>
  </si>
  <si>
    <t>TOTAL DOS CUSTOS</t>
  </si>
  <si>
    <t>CUSTOS OPERACIONAIS</t>
  </si>
  <si>
    <t>7.</t>
  </si>
  <si>
    <t>ADMINISTRACAO INDIRETA</t>
  </si>
  <si>
    <t>sobre parte do custo direto e indireto para cobrir  despesas  com</t>
  </si>
  <si>
    <t>honorários, salários e ordenados, taxas,despesas gerais como água,</t>
  </si>
  <si>
    <t>luz, telefones, impressos e outras.</t>
  </si>
  <si>
    <t>Custos Operacionais</t>
  </si>
  <si>
    <t>Valor para Cálculo</t>
  </si>
  <si>
    <t>Taxa de Administração</t>
  </si>
  <si>
    <t>BENEFICIO</t>
  </si>
  <si>
    <t>sobre o total dos custos</t>
  </si>
  <si>
    <t>Valor para cálculo</t>
  </si>
  <si>
    <t>Beneficio</t>
  </si>
  <si>
    <t>8.</t>
  </si>
  <si>
    <t>FATURAMENTO MENSAL (f)</t>
  </si>
  <si>
    <t>Administração Indireta</t>
  </si>
  <si>
    <t>Benefício</t>
  </si>
  <si>
    <t>9.</t>
  </si>
  <si>
    <t>IMPOSTOS</t>
  </si>
  <si>
    <t>Sobre o faturamento incidira as taxas de:</t>
  </si>
  <si>
    <t>ADMINISTRAÇÃO CENTRAL</t>
  </si>
  <si>
    <t>ISS</t>
  </si>
  <si>
    <t>PIS</t>
  </si>
  <si>
    <t>COFINS</t>
  </si>
  <si>
    <t>taxas = f x (1/(1-PIS-ISS-COFINS-ADM CENTRAL)-1)</t>
  </si>
  <si>
    <t>10.</t>
  </si>
  <si>
    <t>PREÇO MENSAL POR EQUIPE</t>
  </si>
  <si>
    <t>Ct = f  +  taxas</t>
  </si>
  <si>
    <t>Quantitativo mensal (m²/mês)</t>
  </si>
  <si>
    <t>m²/mês</t>
  </si>
  <si>
    <t>Preço unitário</t>
  </si>
  <si>
    <t>R$/m²</t>
  </si>
  <si>
    <t>VARREDOR</t>
  </si>
  <si>
    <t>Saco de lixo</t>
  </si>
  <si>
    <t>Carrinho coletor c/ 2 rodas</t>
  </si>
  <si>
    <t>Pazinha para lixo</t>
  </si>
  <si>
    <t>PREÇO MENSAL E UNITÁRIO</t>
  </si>
  <si>
    <t>Quantitativo mensal (km de via)</t>
  </si>
  <si>
    <t>km/mês</t>
  </si>
  <si>
    <t>R$/km</t>
  </si>
  <si>
    <t>AUXILIAR</t>
  </si>
  <si>
    <t>Cal com fixador</t>
  </si>
  <si>
    <t>kg./mês</t>
  </si>
  <si>
    <t>Broxa</t>
  </si>
  <si>
    <t>PLANILHA PROJEÇÃO DA ADMINISTRAÇÃO DO CONTRATO</t>
  </si>
  <si>
    <t>QTDE</t>
  </si>
  <si>
    <t>UNITÁRIO (R$)</t>
  </si>
  <si>
    <t>TOTAL MENSAL (R$)</t>
  </si>
  <si>
    <t>MÃO DE OBRA</t>
  </si>
  <si>
    <t>Gerente Geral</t>
  </si>
  <si>
    <t>Supervisor</t>
  </si>
  <si>
    <t>1.3</t>
  </si>
  <si>
    <t>Aux. Administrativo</t>
  </si>
  <si>
    <t>Técnico de segurança do trabalho</t>
  </si>
  <si>
    <t>1.4</t>
  </si>
  <si>
    <t>Vigias</t>
  </si>
  <si>
    <t>1.5</t>
  </si>
  <si>
    <t>Almoxarife</t>
  </si>
  <si>
    <t>1.6</t>
  </si>
  <si>
    <t>Aux. de serviços gerais</t>
  </si>
  <si>
    <t>TOTAL</t>
  </si>
  <si>
    <t>Encargos Sociais Administrativo</t>
  </si>
  <si>
    <t>2.1</t>
  </si>
  <si>
    <t>Benefícios</t>
  </si>
  <si>
    <t>DIVERSOS</t>
  </si>
  <si>
    <t>3.1</t>
  </si>
  <si>
    <t>Transporte e estadias</t>
  </si>
  <si>
    <t>3.2</t>
  </si>
  <si>
    <t>Locação do escritório</t>
  </si>
  <si>
    <t>3.3</t>
  </si>
  <si>
    <t>Materiais de escritório</t>
  </si>
  <si>
    <t>3.4</t>
  </si>
  <si>
    <t>Equipamentos para escritório</t>
  </si>
  <si>
    <t>3.5</t>
  </si>
  <si>
    <t>Locação de Computadores / Impressoras</t>
  </si>
  <si>
    <t>3.6</t>
  </si>
  <si>
    <t>Despesas de funcionamento(água, luz, telefone)</t>
  </si>
  <si>
    <t>3.7</t>
  </si>
  <si>
    <t>Celulares para Gerente do Gerente do Contrato</t>
  </si>
  <si>
    <t>3.8</t>
  </si>
  <si>
    <t>Veículos para supervisor e gerente.</t>
  </si>
  <si>
    <t>TOTAL MENSAL ADMINISTRAÇÃO INDIRETA</t>
  </si>
  <si>
    <t>TOTAL MENSAL DOS CUSTOS DIRETOS</t>
  </si>
  <si>
    <t xml:space="preserve">% de Custos Indiretos sobre  o Custo </t>
  </si>
  <si>
    <t>TAXA A APLICAR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</si>
</sst>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00_);_(* \(#,##0.0000\);_(* &quot;-&quot;??_);_(@_)"/>
    <numFmt numFmtId="177" formatCode="_-&quot;R$&quot;\ * #,##0.00_-;\-&quot;R$&quot;\ * #,##0.00_-;_-&quot;R$&quot;\ * &quot;-&quot;??_-;_-@_-"/>
    <numFmt numFmtId="178" formatCode="_-&quot;R$&quot;\ * #,##0_-;\-&quot;R$&quot;\ * #,##0_-;_-&quot;R$&quot;\ * &quot;-&quot;_-;_-@_-"/>
    <numFmt numFmtId="179" formatCode="_(* #,##0.00_);_(* \(#,##0.00\);_(* &quot;-&quot;??_);_(@_)"/>
    <numFmt numFmtId="180" formatCode="General_)"/>
    <numFmt numFmtId="181" formatCode="#\ ###\ ###\ ##0\ "/>
    <numFmt numFmtId="182" formatCode="0.00_)"/>
    <numFmt numFmtId="183" formatCode="0.0"/>
    <numFmt numFmtId="184" formatCode="0.000"/>
    <numFmt numFmtId="185" formatCode="#,##0.0_);\(#,##0.0\)"/>
    <numFmt numFmtId="186" formatCode="#,##0.000_);\(#,##0.000\)"/>
    <numFmt numFmtId="187" formatCode="_(* #,##0.0_);_(* \(#,##0.0\);_(* &quot;0,0&quot;_);_(@_)"/>
    <numFmt numFmtId="188" formatCode="#,##0.0000;\-#,##0.0000"/>
    <numFmt numFmtId="189" formatCode="_(* #,##0.00_);_(* \(#,##0.00\);_(* &quot;0,00&quot;_);_(@_)"/>
    <numFmt numFmtId="190" formatCode="&quot;R$&quot;#,##0.00_);\(&quot;R$&quot;#,##0.00\)"/>
    <numFmt numFmtId="191" formatCode="&quot;US$&quot;"/>
    <numFmt numFmtId="192" formatCode="_(&quot;US$&quot;\ * #,##0_);_(&quot;Cr$&quot;\ * \(#,##0\);_(&quot;Cr$&quot;\ * &quot;-&quot;??_);_(@_)"/>
    <numFmt numFmtId="193" formatCode="_([$€]* #,##0.00_);_([$€]* \(#,##0.00\);_([$€]* &quot;-&quot;??_);_(@_)"/>
    <numFmt numFmtId="194" formatCode="0.0%"/>
    <numFmt numFmtId="195" formatCode="&quot;$&quot;#,##0.00_);[Red]\(&quot;$&quot;#,##0.00\)"/>
    <numFmt numFmtId="196" formatCode="_(* #,##0%_);_(* \(#,##0%\);_(* &quot;0%&quot;??_);_(@_)"/>
    <numFmt numFmtId="197" formatCode="_(* #,##0.00%_);_(* \(#,##0.00%\);_(* &quot;0,00%&quot;??_);_(@_)"/>
    <numFmt numFmtId="198" formatCode="_(* #,##0.0%_);_(* \(#,##0.0%\);_(* &quot;0,0%&quot;_);_(@_)"/>
    <numFmt numFmtId="199" formatCode="_(&quot;Cr$&quot;* #,##0_);_(&quot;Cr$&quot;* \(#,##0\);_(&quot;Cr$&quot;* &quot;-&quot;_);_(@_)"/>
    <numFmt numFmtId="200" formatCode="&quot;£&quot;#,##0_);\(&quot;£&quot;#,##0\)"/>
    <numFmt numFmtId="201" formatCode="_(* #,##0_);_(* \(#,##0\);_(* &quot;-&quot;_);_(@_)"/>
    <numFmt numFmtId="202" formatCode="_(&quot;Ch$&quot;* #,##0.00_);_(&quot;Ch$&quot;* \(#,##0.00\);_(&quot;Ch$&quot;* &quot;-&quot;??_);_(@_)"/>
    <numFmt numFmtId="203" formatCode="_(&quot;Ch$&quot;* #,##0_);_(&quot;Ch$&quot;* \(#,##0\);_(&quot;Ch$&quot;* &quot;-&quot;_);_(@_)"/>
    <numFmt numFmtId="204" formatCode="_(* #,##0.00\x_);_(* \(#,##0.00\x\);_(* &quot;0,00x&quot;_);_(@_)"/>
    <numFmt numFmtId="205" formatCode="0.0000%"/>
    <numFmt numFmtId="206" formatCode="&quot;$&quot;#,##0_);[Red]\(&quot;$&quot;#,##0\)"/>
    <numFmt numFmtId="207" formatCode="&quot;$&quot;#,##0\ ;\(&quot;$&quot;#,##0\)"/>
    <numFmt numFmtId="208" formatCode="_(* #,##0\x_);_(* \(#,##0\x\);_(* &quot;0x&quot;_);_(@_)"/>
    <numFmt numFmtId="209" formatCode="_(* #,##0_);_(* \(#,##0\);_(* &quot;0&quot;_);_(@_)"/>
    <numFmt numFmtId="210" formatCode="_(* #,##0.0\x_);_(* \(#,##0.0\x\);_(* &quot;0,0x&quot;_);_(@_)"/>
    <numFmt numFmtId="211" formatCode="#,##0.0"/>
    <numFmt numFmtId="212" formatCode="&quot;R$ &quot;#,##0.00_);\(&quot;R$ &quot;#,##0.00\)"/>
    <numFmt numFmtId="213" formatCode="#,##0.00_ ;\-#,##0.00\ "/>
    <numFmt numFmtId="214" formatCode="0.000%"/>
    <numFmt numFmtId="215" formatCode="dd\-mmm\-yy_)"/>
    <numFmt numFmtId="216" formatCode="_(* #,##0_);_(* \(#,##0\);_(* &quot;-&quot;??_);_(@_)"/>
    <numFmt numFmtId="217" formatCode="_(&quot;R$&quot;\ * #,##0.00_);_(&quot;R$&quot;\ * \(#,##0.00\);_(&quot;R$&quot;\ * &quot;-&quot;??_);_(@_)"/>
  </numFmts>
  <fonts count="82">
    <font>
      <sz val="10"/>
      <name val="Arial"/>
      <family val="2"/>
    </font>
    <font>
      <sz val="10"/>
      <name val="Calibri"/>
      <family val="2"/>
    </font>
    <font>
      <sz val="11"/>
      <name val="Arial MT"/>
      <family val="2"/>
    </font>
    <font>
      <b/>
      <sz val="16"/>
      <color indexed="18"/>
      <name val="Arial MT"/>
      <family val="2"/>
    </font>
    <font>
      <sz val="14"/>
      <color indexed="18"/>
      <name val="Arial MT"/>
      <family val="2"/>
    </font>
    <font>
      <sz val="14"/>
      <color indexed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sz val="10"/>
      <color indexed="56"/>
      <name val="Arial MT"/>
      <family val="2"/>
    </font>
    <font>
      <b/>
      <sz val="11"/>
      <color indexed="56"/>
      <name val="Arial MT"/>
      <family val="2"/>
    </font>
    <font>
      <b/>
      <sz val="11"/>
      <name val="Arial MT"/>
      <family val="2"/>
    </font>
    <font>
      <b/>
      <sz val="10"/>
      <color indexed="9"/>
      <name val="Arial MT"/>
      <family val="2"/>
    </font>
    <font>
      <b/>
      <sz val="11"/>
      <color indexed="9"/>
      <name val="Arial MT"/>
      <family val="2"/>
    </font>
    <font>
      <sz val="12"/>
      <name val="Arial MT"/>
      <family val="2"/>
    </font>
    <font>
      <b/>
      <sz val="12"/>
      <name val="Arial MT"/>
      <family val="2"/>
    </font>
    <font>
      <b/>
      <sz val="14"/>
      <color indexed="18"/>
      <name val="Arial MT"/>
      <family val="2"/>
    </font>
    <font>
      <b/>
      <sz val="14"/>
      <color indexed="12"/>
      <name val="Arial MT"/>
      <family val="2"/>
    </font>
    <font>
      <sz val="12"/>
      <color indexed="8"/>
      <name val="Arial MT"/>
      <family val="2"/>
    </font>
    <font>
      <b/>
      <sz val="14"/>
      <name val="Arial MT"/>
      <family val="2"/>
    </font>
    <font>
      <sz val="12"/>
      <color indexed="10"/>
      <name val="Arial MT"/>
      <family val="2"/>
    </font>
    <font>
      <sz val="10"/>
      <color indexed="10"/>
      <name val="Arial Mt"/>
      <family val="2"/>
    </font>
    <font>
      <b/>
      <sz val="22"/>
      <name val="Arial Mt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sz val="10"/>
      <name val="MS Sans Serif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sz val="1"/>
      <color indexed="8"/>
      <name val="Courier"/>
      <family val="2"/>
    </font>
    <font>
      <sz val="10"/>
      <name val="Courier"/>
      <family val="2"/>
    </font>
    <font>
      <sz val="9"/>
      <name val="Times New Roman"/>
      <family val="1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sz val="10"/>
      <name val="Geneva"/>
      <family val="2"/>
    </font>
    <font>
      <b/>
      <sz val="10"/>
      <color indexed="18"/>
      <name val="Arial"/>
      <family val="2"/>
    </font>
    <font>
      <sz val="12"/>
      <name val="Times New Roman"/>
      <family val="1"/>
    </font>
    <font>
      <sz val="10"/>
      <color indexed="12"/>
      <name val="Arial"/>
      <family val="2"/>
    </font>
    <font>
      <sz val="8"/>
      <name val="SwitzerlandLight"/>
      <family val="2"/>
    </font>
    <font>
      <sz val="7"/>
      <name val="SwitzerlandLight"/>
      <family val="2"/>
    </font>
    <font>
      <b/>
      <i/>
      <sz val="16"/>
      <name val="Helv"/>
      <family val="2"/>
    </font>
    <font>
      <b/>
      <sz val="12"/>
      <color indexed="18"/>
      <name val="Arial"/>
      <family val="2"/>
    </font>
    <font>
      <sz val="7"/>
      <name val="Times New Roman"/>
      <family val="1"/>
    </font>
    <font>
      <sz val="8"/>
      <name val="Arial"/>
      <family val="2"/>
    </font>
    <font>
      <u val="single"/>
      <sz val="7.5"/>
      <color indexed="36"/>
      <name val="Arial"/>
      <family val="2"/>
    </font>
    <font>
      <sz val="12"/>
      <name val="Helv"/>
      <family val="2"/>
    </font>
    <font>
      <sz val="7"/>
      <name val="Small Fonts"/>
      <family val="2"/>
    </font>
    <font>
      <b/>
      <sz val="12"/>
      <name val="Arial"/>
      <family val="2"/>
    </font>
    <font>
      <sz val="12"/>
      <name val="SWISS"/>
      <family val="2"/>
    </font>
    <font>
      <sz val="9"/>
      <color indexed="10"/>
      <name val="Geneva"/>
      <family val="2"/>
    </font>
    <font>
      <sz val="11"/>
      <color indexed="8"/>
      <name val="Times New Roman"/>
      <family val="1"/>
    </font>
    <font>
      <b/>
      <sz val="11"/>
      <color indexed="62"/>
      <name val="Calibri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55"/>
      <name val="Arial"/>
      <family val="2"/>
    </font>
    <font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Helv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b/>
      <sz val="18"/>
      <name val="Arial"/>
      <family val="2"/>
    </font>
    <font>
      <sz val="10"/>
      <color indexed="17"/>
      <name val="Arial"/>
      <family val="2"/>
    </font>
    <font>
      <b/>
      <sz val="18"/>
      <color indexed="62"/>
      <name val="Cambria"/>
      <family val="1"/>
    </font>
    <font>
      <b/>
      <sz val="14"/>
      <name val="Times New Roman"/>
      <family val="1"/>
    </font>
    <font>
      <sz val="8"/>
      <color indexed="12"/>
      <name val="Arial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darkVertical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darkVertical">
        <fgColor indexed="26"/>
        <bgColor indexed="42"/>
      </patternFill>
    </fill>
    <fill>
      <patternFill patternType="gray0625"/>
    </fill>
    <fill>
      <patternFill patternType="solid">
        <fgColor indexed="56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>
        <color indexed="23"/>
      </top>
      <bottom/>
    </border>
    <border>
      <left style="double"/>
      <right/>
      <top style="double"/>
      <bottom/>
    </border>
    <border>
      <left/>
      <right style="hair"/>
      <top/>
      <bottom style="thin"/>
    </border>
    <border>
      <left style="medium">
        <color indexed="18"/>
      </left>
      <right style="thin">
        <color indexed="18"/>
      </right>
      <top style="double">
        <color indexed="18"/>
      </top>
      <bottom/>
    </border>
    <border>
      <left/>
      <right style="hair"/>
      <top/>
      <bottom/>
    </border>
    <border>
      <left style="thin"/>
      <right style="thin"/>
      <top style="thin"/>
      <bottom style="thin"/>
    </border>
    <border>
      <left style="medium">
        <color indexed="18"/>
      </left>
      <right style="thin">
        <color indexed="18"/>
      </right>
      <top/>
      <bottom/>
    </border>
    <border>
      <left/>
      <right/>
      <top/>
      <bottom style="medium">
        <color indexed="49"/>
      </bottom>
    </border>
    <border>
      <left/>
      <right/>
      <top style="double"/>
      <bottom style="double"/>
    </border>
    <border>
      <left/>
      <right/>
      <top style="thin"/>
      <bottom style="thick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/>
      <right style="double"/>
      <top style="hair"/>
      <bottom style="hair"/>
    </border>
    <border>
      <left/>
      <right/>
      <top/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6"/>
      </left>
      <right style="thin">
        <color indexed="56"/>
      </right>
      <top style="double">
        <color indexed="56"/>
      </top>
      <bottom/>
    </border>
    <border>
      <left/>
      <right style="thin"/>
      <top/>
      <bottom/>
    </border>
    <border>
      <left style="thin"/>
      <right/>
      <top style="thin"/>
      <bottom/>
    </border>
    <border>
      <left style="double"/>
      <right style="double"/>
      <top style="double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thin"/>
      <right/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thin"/>
      <right/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>
        <color indexed="8"/>
      </top>
      <bottom style="hair"/>
    </border>
    <border>
      <left/>
      <right/>
      <top style="thin">
        <color indexed="8"/>
      </top>
      <bottom style="hair"/>
    </border>
    <border>
      <left style="thin">
        <color indexed="8"/>
      </left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thin"/>
      <right style="medium"/>
      <top/>
      <bottom style="double"/>
    </border>
    <border>
      <left style="medium"/>
      <right style="medium"/>
      <top/>
      <bottom/>
    </border>
    <border>
      <left style="medium"/>
      <right/>
      <top style="double"/>
      <bottom/>
    </border>
    <border>
      <left/>
      <right style="medium"/>
      <top style="double"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/>
      <top style="hair"/>
      <bottom style="thin"/>
    </border>
    <border>
      <left style="thin"/>
      <right style="medium"/>
      <top style="hair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</borders>
  <cellStyleXfs count="2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179" fontId="0" fillId="0" borderId="0" applyFont="0" applyFill="0" applyBorder="0" applyAlignment="0" applyProtection="0"/>
    <xf numFmtId="0" fontId="35" fillId="0" borderId="0">
      <alignment/>
      <protection/>
    </xf>
    <xf numFmtId="41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1" applyNumberFormat="0" applyFill="0" applyAlignment="0" applyProtection="0"/>
    <xf numFmtId="0" fontId="38" fillId="5" borderId="2" applyNumberFormat="0" applyAlignment="0" applyProtection="0"/>
    <xf numFmtId="178" fontId="0" fillId="0" borderId="0" applyFont="0" applyFill="0" applyBorder="0" applyAlignment="0" applyProtection="0"/>
    <xf numFmtId="0" fontId="23" fillId="6" borderId="0" applyNumberFormat="0" applyBorder="0" applyAlignment="0" applyProtection="0"/>
    <xf numFmtId="40" fontId="35" fillId="0" borderId="0">
      <alignment/>
      <protection/>
    </xf>
    <xf numFmtId="177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9" fontId="26" fillId="0" borderId="3" applyNumberFormat="0" applyBorder="0">
      <alignment/>
      <protection/>
    </xf>
    <xf numFmtId="0" fontId="81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8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0" borderId="0">
      <alignment/>
      <protection locked="0"/>
    </xf>
    <xf numFmtId="0" fontId="31" fillId="0" borderId="5" applyNumberFormat="0" applyFill="0" applyAlignment="0" applyProtection="0"/>
    <xf numFmtId="0" fontId="28" fillId="11" borderId="0" applyNumberFormat="0" applyBorder="0" applyAlignment="0" applyProtection="0"/>
    <xf numFmtId="0" fontId="33" fillId="0" borderId="6" applyNumberFormat="0" applyFill="0" applyAlignment="0" applyProtection="0"/>
    <xf numFmtId="0" fontId="28" fillId="12" borderId="0" applyNumberFormat="0" applyBorder="0" applyAlignment="0" applyProtection="0"/>
    <xf numFmtId="0" fontId="25" fillId="0" borderId="7" applyNumberFormat="0" applyFill="0" applyAlignment="0" applyProtection="0"/>
    <xf numFmtId="0" fontId="28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4" fillId="14" borderId="8" applyNumberFormat="0" applyAlignment="0" applyProtection="0"/>
    <xf numFmtId="0" fontId="42" fillId="2" borderId="9" applyNumberFormat="0" applyAlignment="0" applyProtection="0"/>
    <xf numFmtId="0" fontId="39" fillId="2" borderId="8" applyNumberFormat="0" applyAlignment="0" applyProtection="0"/>
    <xf numFmtId="0" fontId="22" fillId="0" borderId="10" applyNumberFormat="0" applyFill="0" applyAlignment="0" applyProtection="0"/>
    <xf numFmtId="180" fontId="36" fillId="0" borderId="0" applyFill="0" applyBorder="0" applyAlignment="0">
      <protection/>
    </xf>
    <xf numFmtId="0" fontId="23" fillId="15" borderId="0" applyNumberFormat="0" applyBorder="0" applyAlignment="0" applyProtection="0"/>
    <xf numFmtId="176" fontId="0" fillId="0" borderId="0" applyFill="0" applyBorder="0" applyAlignment="0">
      <protection/>
    </xf>
    <xf numFmtId="0" fontId="45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41" fillId="16" borderId="0" applyNumberFormat="0" applyBorder="0" applyAlignment="0" applyProtection="0"/>
    <xf numFmtId="0" fontId="43" fillId="17" borderId="0" applyNumberFormat="0" applyBorder="0" applyAlignment="0" applyProtection="0"/>
    <xf numFmtId="0" fontId="23" fillId="10" borderId="0" applyNumberFormat="0" applyBorder="0" applyAlignment="0" applyProtection="0"/>
    <xf numFmtId="0" fontId="28" fillId="18" borderId="0" applyNumberFormat="0" applyBorder="0" applyAlignment="0" applyProtection="0"/>
    <xf numFmtId="0" fontId="23" fillId="19" borderId="0" applyNumberFormat="0" applyBorder="0" applyAlignment="0" applyProtection="0"/>
    <xf numFmtId="0" fontId="28" fillId="20" borderId="0" applyNumberFormat="0" applyBorder="0" applyAlignment="0" applyProtection="0"/>
    <xf numFmtId="4" fontId="46" fillId="17" borderId="11" applyBorder="0" applyProtection="0">
      <alignment/>
    </xf>
    <xf numFmtId="0" fontId="23" fillId="14" borderId="0" applyNumberFormat="0" applyBorder="0" applyAlignment="0" applyProtection="0"/>
    <xf numFmtId="0" fontId="28" fillId="21" borderId="0" applyNumberFormat="0" applyBorder="0" applyAlignment="0" applyProtection="0"/>
    <xf numFmtId="0" fontId="23" fillId="16" borderId="0" applyNumberFormat="0" applyBorder="0" applyAlignment="0" applyProtection="0"/>
    <xf numFmtId="0" fontId="28" fillId="7" borderId="0" applyNumberFormat="0" applyBorder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8" fillId="22" borderId="0" applyNumberFormat="0" applyBorder="0" applyAlignment="0" applyProtection="0"/>
    <xf numFmtId="58" fontId="40" fillId="0" borderId="0" applyFill="0" applyBorder="0" applyAlignment="0">
      <protection/>
    </xf>
    <xf numFmtId="0" fontId="23" fillId="3" borderId="0" applyNumberFormat="0" applyBorder="0" applyAlignment="0" applyProtection="0"/>
    <xf numFmtId="0" fontId="28" fillId="12" borderId="0" applyNumberFormat="0" applyBorder="0" applyAlignment="0" applyProtection="0"/>
    <xf numFmtId="0" fontId="23" fillId="2" borderId="0" applyNumberFormat="0" applyBorder="0" applyAlignment="0" applyProtection="0"/>
    <xf numFmtId="0" fontId="23" fillId="15" borderId="0" applyNumberFormat="0" applyBorder="0" applyAlignment="0" applyProtection="0"/>
    <xf numFmtId="0" fontId="28" fillId="8" borderId="0" applyNumberFormat="0" applyBorder="0" applyAlignment="0" applyProtection="0"/>
    <xf numFmtId="0" fontId="0" fillId="0" borderId="0">
      <alignment/>
      <protection/>
    </xf>
    <xf numFmtId="0" fontId="28" fillId="23" borderId="0" applyNumberFormat="0" applyBorder="0" applyAlignment="0" applyProtection="0"/>
    <xf numFmtId="0" fontId="23" fillId="7" borderId="0" applyNumberFormat="0" applyBorder="0" applyAlignment="0" applyProtection="0"/>
    <xf numFmtId="0" fontId="0" fillId="0" borderId="0">
      <alignment/>
      <protection/>
    </xf>
    <xf numFmtId="0" fontId="28" fillId="7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182" fontId="53" fillId="0" borderId="0">
      <alignment/>
      <protection/>
    </xf>
    <xf numFmtId="0" fontId="23" fillId="2" borderId="0" applyNumberFormat="0" applyBorder="0" applyAlignment="0" applyProtection="0"/>
    <xf numFmtId="0" fontId="23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3" fontId="0" fillId="0" borderId="0">
      <alignment/>
      <protection/>
    </xf>
    <xf numFmtId="0" fontId="57" fillId="0" borderId="0" applyNumberFormat="0" applyFill="0" applyBorder="0" applyAlignment="0" applyProtection="0"/>
    <xf numFmtId="37" fontId="58" fillId="0" borderId="0">
      <alignment/>
      <protection/>
    </xf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8" fillId="11" borderId="0" applyNumberFormat="0" applyBorder="0" applyAlignment="0" applyProtection="0"/>
    <xf numFmtId="38" fontId="26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8" borderId="0" applyNumberFormat="0" applyBorder="0" applyAlignment="0" applyProtection="0"/>
    <xf numFmtId="0" fontId="28" fillId="13" borderId="0" applyNumberFormat="0" applyBorder="0" applyAlignment="0" applyProtection="0"/>
    <xf numFmtId="0" fontId="47" fillId="0" borderId="0">
      <alignment/>
      <protection/>
    </xf>
    <xf numFmtId="0" fontId="49" fillId="0" borderId="0">
      <alignment/>
      <protection/>
    </xf>
    <xf numFmtId="58" fontId="48" fillId="6" borderId="12" applyNumberFormat="0" applyFont="0" applyBorder="0" applyAlignment="0" applyProtection="0"/>
    <xf numFmtId="180" fontId="35" fillId="0" borderId="13">
      <alignment/>
      <protection/>
    </xf>
    <xf numFmtId="0" fontId="41" fillId="16" borderId="0" applyNumberFormat="0" applyBorder="0" applyAlignment="0" applyProtection="0"/>
    <xf numFmtId="0" fontId="50" fillId="0" borderId="0" applyNumberFormat="0" applyFill="0" applyBorder="0" applyAlignment="0" applyProtection="0"/>
    <xf numFmtId="0" fontId="54" fillId="25" borderId="14" applyNumberFormat="0" applyAlignment="0">
      <protection/>
    </xf>
    <xf numFmtId="180" fontId="51" fillId="0" borderId="0">
      <alignment vertical="top"/>
      <protection/>
    </xf>
    <xf numFmtId="183" fontId="0" fillId="0" borderId="0" applyFill="0" applyBorder="0" applyAlignment="0">
      <protection/>
    </xf>
    <xf numFmtId="181" fontId="52" fillId="0" borderId="15">
      <alignment/>
      <protection/>
    </xf>
    <xf numFmtId="37" fontId="56" fillId="17" borderId="0" applyNumberFormat="0" applyBorder="0" applyAlignment="0" applyProtection="0"/>
    <xf numFmtId="180" fontId="55" fillId="0" borderId="0">
      <alignment horizontal="left"/>
      <protection/>
    </xf>
    <xf numFmtId="3" fontId="50" fillId="0" borderId="16">
      <alignment horizontal="center"/>
      <protection/>
    </xf>
    <xf numFmtId="0" fontId="23" fillId="0" borderId="0">
      <alignment/>
      <protection/>
    </xf>
    <xf numFmtId="183" fontId="0" fillId="0" borderId="0" applyFill="0" applyBorder="0" applyAlignment="0">
      <protection/>
    </xf>
    <xf numFmtId="180" fontId="36" fillId="0" borderId="0" applyFill="0" applyBorder="0" applyAlignment="0">
      <protection/>
    </xf>
    <xf numFmtId="184" fontId="36" fillId="0" borderId="0" applyFill="0" applyBorder="0" applyAlignment="0">
      <protection/>
    </xf>
    <xf numFmtId="185" fontId="35" fillId="0" borderId="0" applyFill="0" applyBorder="0" applyAlignment="0">
      <protection/>
    </xf>
    <xf numFmtId="0" fontId="34" fillId="0" borderId="0">
      <alignment/>
      <protection locked="0"/>
    </xf>
    <xf numFmtId="186" fontId="35" fillId="0" borderId="0" applyFill="0" applyBorder="0" applyAlignment="0">
      <protection/>
    </xf>
    <xf numFmtId="183" fontId="0" fillId="0" borderId="0" applyFill="0" applyBorder="0" applyAlignment="0">
      <protection/>
    </xf>
    <xf numFmtId="188" fontId="0" fillId="0" borderId="0" applyFill="0" applyBorder="0" applyAlignment="0">
      <protection/>
    </xf>
    <xf numFmtId="180" fontId="36" fillId="0" borderId="0" applyFill="0" applyBorder="0" applyAlignment="0">
      <protection/>
    </xf>
    <xf numFmtId="0" fontId="39" fillId="26" borderId="8" applyNumberFormat="0" applyAlignment="0" applyProtection="0"/>
    <xf numFmtId="0" fontId="62" fillId="0" borderId="0">
      <alignment/>
      <protection/>
    </xf>
    <xf numFmtId="0" fontId="38" fillId="5" borderId="2" applyNumberFormat="0" applyAlignment="0" applyProtection="0"/>
    <xf numFmtId="0" fontId="54" fillId="27" borderId="14" applyAlignment="0">
      <protection/>
    </xf>
    <xf numFmtId="0" fontId="54" fillId="25" borderId="17" applyNumberFormat="0" applyAlignment="0">
      <protection/>
    </xf>
    <xf numFmtId="183" fontId="0" fillId="0" borderId="0" applyFont="0" applyFill="0" applyBorder="0" applyAlignment="0" applyProtection="0"/>
    <xf numFmtId="195" fontId="26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9" fillId="0" borderId="0">
      <alignment/>
      <protection/>
    </xf>
    <xf numFmtId="199" fontId="56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56" fillId="0" borderId="0">
      <alignment/>
      <protection/>
    </xf>
    <xf numFmtId="0" fontId="0" fillId="0" borderId="0" applyFont="0" applyFill="0" applyBorder="0" applyAlignment="0" applyProtection="0"/>
    <xf numFmtId="0" fontId="64" fillId="0" borderId="18" applyNumberFormat="0" applyFill="0" applyAlignment="0" applyProtection="0"/>
    <xf numFmtId="192" fontId="0" fillId="2" borderId="0" applyFont="0" applyBorder="0">
      <alignment/>
      <protection/>
    </xf>
    <xf numFmtId="0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5" fontId="0" fillId="0" borderId="19">
      <alignment vertical="center"/>
      <protection/>
    </xf>
    <xf numFmtId="37" fontId="74" fillId="28" borderId="20" applyNumberFormat="0" applyAlignment="0">
      <protection/>
    </xf>
    <xf numFmtId="0" fontId="7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83" fontId="0" fillId="0" borderId="0" applyFill="0" applyBorder="0" applyAlignment="0">
      <protection/>
    </xf>
    <xf numFmtId="180" fontId="36" fillId="0" borderId="0" applyFill="0" applyBorder="0" applyAlignment="0">
      <protection/>
    </xf>
    <xf numFmtId="183" fontId="0" fillId="0" borderId="0" applyFill="0" applyBorder="0" applyAlignment="0">
      <protection/>
    </xf>
    <xf numFmtId="188" fontId="0" fillId="0" borderId="0" applyFill="0" applyBorder="0" applyAlignment="0">
      <protection/>
    </xf>
    <xf numFmtId="180" fontId="36" fillId="0" borderId="0" applyFill="0" applyBorder="0" applyAlignment="0">
      <protection/>
    </xf>
    <xf numFmtId="19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9" fillId="0" borderId="0">
      <alignment/>
      <protection/>
    </xf>
    <xf numFmtId="0" fontId="49" fillId="0" borderId="0" applyNumberFormat="0" applyFill="0" applyBorder="0" applyAlignment="0" applyProtection="0"/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70" fillId="0" borderId="21" applyNumberFormat="0" applyFill="0" applyAlignment="0" applyProtection="0"/>
    <xf numFmtId="0" fontId="34" fillId="0" borderId="0">
      <alignment/>
      <protection locked="0"/>
    </xf>
    <xf numFmtId="0" fontId="71" fillId="0" borderId="22" applyNumberFormat="0" applyFill="0" applyAlignment="0" applyProtection="0"/>
    <xf numFmtId="0" fontId="34" fillId="0" borderId="0">
      <alignment/>
      <protection locked="0"/>
    </xf>
    <xf numFmtId="0" fontId="0" fillId="0" borderId="0" applyFont="0" applyFill="0" applyBorder="0" applyAlignment="0" applyProtection="0"/>
    <xf numFmtId="0" fontId="42" fillId="2" borderId="9" applyNumberFormat="0" applyAlignment="0" applyProtection="0"/>
    <xf numFmtId="2" fontId="0" fillId="0" borderId="0" applyFont="0" applyFill="0" applyBorder="0" applyAlignment="0" applyProtection="0"/>
    <xf numFmtId="0" fontId="72" fillId="0" borderId="0">
      <alignment/>
      <protection/>
    </xf>
    <xf numFmtId="10" fontId="0" fillId="4" borderId="0" applyNumberFormat="0" applyFont="0" applyBorder="0" applyAlignment="0">
      <protection/>
    </xf>
    <xf numFmtId="37" fontId="56" fillId="0" borderId="0">
      <alignment/>
      <protection/>
    </xf>
    <xf numFmtId="0" fontId="45" fillId="6" borderId="0" applyNumberFormat="0" applyBorder="0" applyAlignment="0" applyProtection="0"/>
    <xf numFmtId="0" fontId="66" fillId="0" borderId="0" applyBorder="0">
      <alignment horizontal="centerContinuous"/>
      <protection/>
    </xf>
    <xf numFmtId="0" fontId="76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38" fontId="56" fillId="2" borderId="0" applyNumberFormat="0" applyBorder="0" applyAlignment="0" applyProtection="0"/>
    <xf numFmtId="0" fontId="60" fillId="0" borderId="23" applyNumberFormat="0" applyAlignment="0" applyProtection="0"/>
    <xf numFmtId="0" fontId="60" fillId="0" borderId="24">
      <alignment horizontal="left" vertical="center"/>
      <protection/>
    </xf>
    <xf numFmtId="0" fontId="64" fillId="0" borderId="0" applyNumberFormat="0" applyFill="0" applyBorder="0" applyAlignment="0" applyProtection="0"/>
    <xf numFmtId="0" fontId="44" fillId="14" borderId="8" applyNumberFormat="0" applyAlignment="0" applyProtection="0"/>
    <xf numFmtId="10" fontId="56" fillId="4" borderId="16" applyNumberFormat="0" applyBorder="0" applyAlignment="0" applyProtection="0"/>
    <xf numFmtId="180" fontId="36" fillId="0" borderId="0" applyFill="0" applyBorder="0" applyAlignment="0">
      <protection/>
    </xf>
    <xf numFmtId="194" fontId="68" fillId="14" borderId="25" applyBorder="0">
      <alignment/>
      <protection/>
    </xf>
    <xf numFmtId="183" fontId="0" fillId="0" borderId="0" applyFill="0" applyBorder="0" applyAlignment="0">
      <protection/>
    </xf>
    <xf numFmtId="180" fontId="36" fillId="0" borderId="0" applyFill="0" applyBorder="0" applyAlignment="0">
      <protection/>
    </xf>
    <xf numFmtId="183" fontId="0" fillId="0" borderId="0" applyFill="0" applyBorder="0" applyAlignment="0">
      <protection/>
    </xf>
    <xf numFmtId="188" fontId="0" fillId="0" borderId="0" applyFill="0" applyBorder="0" applyAlignment="0">
      <protection/>
    </xf>
    <xf numFmtId="10" fontId="0" fillId="0" borderId="0" applyFont="0" applyFill="0" applyBorder="0" applyAlignment="0" applyProtection="0"/>
    <xf numFmtId="0" fontId="37" fillId="0" borderId="26" applyNumberFormat="0" applyFill="0" applyAlignment="0" applyProtection="0"/>
    <xf numFmtId="20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6" fontId="26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3" fillId="17" borderId="0" applyNumberFormat="0" applyBorder="0" applyAlignment="0" applyProtection="0"/>
    <xf numFmtId="37" fontId="59" fillId="0" borderId="0">
      <alignment/>
      <protection/>
    </xf>
    <xf numFmtId="0" fontId="6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200" fontId="56" fillId="0" borderId="0">
      <alignment/>
      <protection/>
    </xf>
    <xf numFmtId="0" fontId="23" fillId="0" borderId="0">
      <alignment/>
      <protection/>
    </xf>
    <xf numFmtId="0" fontId="13" fillId="0" borderId="0">
      <alignment/>
      <protection/>
    </xf>
    <xf numFmtId="0" fontId="42" fillId="26" borderId="9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4" borderId="27" applyNumberFormat="0" applyFont="0" applyAlignment="0" applyProtection="0"/>
    <xf numFmtId="0" fontId="54" fillId="27" borderId="28">
      <alignment horizontal="center" vertical="center"/>
      <protection locked="0"/>
    </xf>
    <xf numFmtId="0" fontId="48" fillId="27" borderId="14" applyAlignment="0">
      <protection/>
    </xf>
    <xf numFmtId="20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0" fontId="63" fillId="26" borderId="0">
      <alignment horizontal="right"/>
      <protection/>
    </xf>
    <xf numFmtId="0" fontId="65" fillId="26" borderId="0">
      <alignment horizontal="right"/>
      <protection/>
    </xf>
    <xf numFmtId="0" fontId="66" fillId="26" borderId="29">
      <alignment/>
      <protection/>
    </xf>
    <xf numFmtId="0" fontId="67" fillId="0" borderId="0" applyBorder="0">
      <alignment horizontal="centerContinuous"/>
      <protection/>
    </xf>
    <xf numFmtId="19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9" fontId="35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9" fillId="0" borderId="0" applyBorder="0" applyProtection="0">
      <alignment/>
    </xf>
    <xf numFmtId="180" fontId="36" fillId="0" borderId="0" applyFill="0" applyBorder="0" applyAlignment="0">
      <protection/>
    </xf>
    <xf numFmtId="183" fontId="0" fillId="0" borderId="0" applyFill="0" applyBorder="0" applyAlignment="0">
      <protection/>
    </xf>
    <xf numFmtId="188" fontId="0" fillId="0" borderId="0" applyFill="0" applyBorder="0" applyAlignment="0">
      <protection/>
    </xf>
    <xf numFmtId="3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181" fontId="55" fillId="0" borderId="0">
      <alignment/>
      <protection/>
    </xf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>
      <alignment/>
      <protection/>
    </xf>
    <xf numFmtId="49" fontId="40" fillId="0" borderId="0" applyFill="0" applyBorder="0" applyAlignment="0">
      <protection/>
    </xf>
    <xf numFmtId="211" fontId="0" fillId="0" borderId="0" applyFill="0" applyBorder="0" applyAlignment="0">
      <protection/>
    </xf>
    <xf numFmtId="0" fontId="77" fillId="0" borderId="0" applyNumberFormat="0" applyFill="0" applyBorder="0" applyAlignment="0" applyProtection="0"/>
    <xf numFmtId="180" fontId="78" fillId="0" borderId="30">
      <alignment/>
      <protection/>
    </xf>
    <xf numFmtId="38" fontId="56" fillId="17" borderId="0" applyNumberFormat="0" applyBorder="0" applyAlignment="0" applyProtection="0"/>
    <xf numFmtId="37" fontId="56" fillId="0" borderId="0">
      <alignment/>
      <protection/>
    </xf>
    <xf numFmtId="3" fontId="79" fillId="0" borderId="31" applyProtection="0">
      <alignment/>
    </xf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2" fillId="26" borderId="0" xfId="0" applyFont="1" applyFill="1" applyBorder="1" applyAlignment="1">
      <alignment/>
    </xf>
    <xf numFmtId="0" fontId="2" fillId="26" borderId="0" xfId="0" applyFont="1" applyFill="1" applyBorder="1" applyAlignment="1">
      <alignment horizontal="center"/>
    </xf>
    <xf numFmtId="179" fontId="2" fillId="26" borderId="0" xfId="16" applyFont="1" applyFill="1" applyBorder="1" applyAlignment="1">
      <alignment/>
    </xf>
    <xf numFmtId="0" fontId="3" fillId="26" borderId="32" xfId="0" applyFont="1" applyFill="1" applyBorder="1" applyAlignment="1">
      <alignment horizontal="center"/>
    </xf>
    <xf numFmtId="0" fontId="3" fillId="26" borderId="24" xfId="0" applyFont="1" applyFill="1" applyBorder="1" applyAlignment="1">
      <alignment horizontal="center"/>
    </xf>
    <xf numFmtId="0" fontId="3" fillId="26" borderId="33" xfId="0" applyFont="1" applyFill="1" applyBorder="1" applyAlignment="1">
      <alignment horizontal="center"/>
    </xf>
    <xf numFmtId="0" fontId="3" fillId="26" borderId="0" xfId="0" applyFont="1" applyFill="1" applyBorder="1" applyAlignment="1">
      <alignment horizontal="center"/>
    </xf>
    <xf numFmtId="179" fontId="4" fillId="26" borderId="32" xfId="16" applyFont="1" applyFill="1" applyBorder="1" applyAlignment="1">
      <alignment horizontal="center"/>
    </xf>
    <xf numFmtId="179" fontId="4" fillId="26" borderId="24" xfId="16" applyFont="1" applyFill="1" applyBorder="1" applyAlignment="1">
      <alignment horizontal="center"/>
    </xf>
    <xf numFmtId="179" fontId="4" fillId="26" borderId="33" xfId="16" applyFont="1" applyFill="1" applyBorder="1" applyAlignment="1">
      <alignment horizontal="center"/>
    </xf>
    <xf numFmtId="179" fontId="5" fillId="26" borderId="0" xfId="16" applyFont="1" applyFill="1" applyBorder="1" applyAlignment="1">
      <alignment horizontal="center"/>
    </xf>
    <xf numFmtId="0" fontId="6" fillId="26" borderId="16" xfId="0" applyFont="1" applyFill="1" applyBorder="1" applyAlignment="1">
      <alignment horizontal="center"/>
    </xf>
    <xf numFmtId="179" fontId="6" fillId="26" borderId="16" xfId="16" applyFont="1" applyFill="1" applyBorder="1" applyAlignment="1">
      <alignment horizontal="center"/>
    </xf>
    <xf numFmtId="0" fontId="7" fillId="26" borderId="34" xfId="0" applyFont="1" applyFill="1" applyBorder="1" applyAlignment="1">
      <alignment horizontal="center"/>
    </xf>
    <xf numFmtId="0" fontId="7" fillId="26" borderId="0" xfId="0" applyFont="1" applyFill="1" applyBorder="1" applyAlignment="1">
      <alignment/>
    </xf>
    <xf numFmtId="179" fontId="7" fillId="26" borderId="0" xfId="16" applyFont="1" applyFill="1" applyBorder="1" applyAlignment="1">
      <alignment horizontal="center"/>
    </xf>
    <xf numFmtId="179" fontId="6" fillId="26" borderId="29" xfId="16" applyFont="1" applyFill="1" applyBorder="1" applyAlignment="1">
      <alignment horizontal="center"/>
    </xf>
    <xf numFmtId="0" fontId="6" fillId="26" borderId="34" xfId="0" applyFont="1" applyFill="1" applyBorder="1" applyAlignment="1">
      <alignment horizontal="center"/>
    </xf>
    <xf numFmtId="0" fontId="6" fillId="26" borderId="0" xfId="0" applyFont="1" applyFill="1" applyBorder="1" applyAlignment="1">
      <alignment/>
    </xf>
    <xf numFmtId="179" fontId="7" fillId="26" borderId="29" xfId="16" applyFont="1" applyFill="1" applyBorder="1" applyAlignment="1">
      <alignment horizontal="center"/>
    </xf>
    <xf numFmtId="179" fontId="7" fillId="26" borderId="29" xfId="16" applyFont="1" applyFill="1" applyBorder="1" applyAlignment="1">
      <alignment/>
    </xf>
    <xf numFmtId="49" fontId="7" fillId="26" borderId="0" xfId="0" applyNumberFormat="1" applyFont="1" applyFill="1" applyBorder="1" applyAlignment="1">
      <alignment horizontal="left" vertical="center"/>
    </xf>
    <xf numFmtId="179" fontId="7" fillId="26" borderId="0" xfId="16" applyFont="1" applyFill="1" applyBorder="1" applyAlignment="1">
      <alignment horizontal="right"/>
    </xf>
    <xf numFmtId="49" fontId="7" fillId="26" borderId="0" xfId="16" applyNumberFormat="1" applyFont="1" applyFill="1" applyBorder="1" applyAlignment="1">
      <alignment horizontal="left"/>
    </xf>
    <xf numFmtId="49" fontId="7" fillId="26" borderId="0" xfId="0" applyNumberFormat="1" applyFont="1" applyFill="1" applyBorder="1" applyAlignment="1">
      <alignment horizontal="left"/>
    </xf>
    <xf numFmtId="49" fontId="6" fillId="26" borderId="0" xfId="0" applyNumberFormat="1" applyFont="1" applyFill="1" applyBorder="1" applyAlignment="1">
      <alignment horizontal="center"/>
    </xf>
    <xf numFmtId="179" fontId="7" fillId="26" borderId="0" xfId="16" applyFont="1" applyFill="1" applyBorder="1" applyAlignment="1">
      <alignment/>
    </xf>
    <xf numFmtId="10" fontId="7" fillId="26" borderId="0" xfId="214" applyNumberFormat="1" applyFont="1" applyFill="1" applyBorder="1" applyProtection="1">
      <alignment/>
      <protection/>
    </xf>
    <xf numFmtId="9" fontId="7" fillId="26" borderId="0" xfId="16" applyNumberFormat="1" applyFont="1" applyFill="1" applyBorder="1" applyAlignment="1">
      <alignment/>
    </xf>
    <xf numFmtId="0" fontId="8" fillId="26" borderId="34" xfId="0" applyFont="1" applyFill="1" applyBorder="1" applyAlignment="1">
      <alignment horizontal="center"/>
    </xf>
    <xf numFmtId="0" fontId="8" fillId="26" borderId="0" xfId="0" applyFont="1" applyFill="1" applyBorder="1" applyAlignment="1">
      <alignment horizontal="center"/>
    </xf>
    <xf numFmtId="212" fontId="9" fillId="26" borderId="29" xfId="16" applyNumberFormat="1" applyFont="1" applyFill="1" applyBorder="1" applyAlignment="1">
      <alignment horizontal="center"/>
    </xf>
    <xf numFmtId="0" fontId="2" fillId="26" borderId="34" xfId="0" applyFont="1" applyFill="1" applyBorder="1" applyAlignment="1">
      <alignment horizontal="center"/>
    </xf>
    <xf numFmtId="179" fontId="2" fillId="26" borderId="29" xfId="16" applyFont="1" applyFill="1" applyBorder="1" applyAlignment="1">
      <alignment/>
    </xf>
    <xf numFmtId="213" fontId="2" fillId="26" borderId="0" xfId="0" applyNumberFormat="1" applyFont="1" applyFill="1" applyBorder="1" applyAlignment="1">
      <alignment/>
    </xf>
    <xf numFmtId="0" fontId="6" fillId="26" borderId="0" xfId="0" applyFont="1" applyFill="1" applyBorder="1" applyAlignment="1">
      <alignment horizontal="right"/>
    </xf>
    <xf numFmtId="212" fontId="10" fillId="26" borderId="29" xfId="16" applyNumberFormat="1" applyFont="1" applyFill="1" applyBorder="1" applyAlignment="1">
      <alignment/>
    </xf>
    <xf numFmtId="10" fontId="9" fillId="26" borderId="29" xfId="16" applyNumberFormat="1" applyFont="1" applyFill="1" applyBorder="1" applyAlignment="1">
      <alignment horizontal="center"/>
    </xf>
    <xf numFmtId="9" fontId="2" fillId="26" borderId="0" xfId="21" applyFont="1" applyFill="1" applyBorder="1" applyAlignment="1">
      <alignment/>
    </xf>
    <xf numFmtId="214" fontId="2" fillId="26" borderId="0" xfId="0" applyNumberFormat="1" applyFont="1" applyFill="1" applyBorder="1" applyAlignment="1">
      <alignment/>
    </xf>
    <xf numFmtId="0" fontId="11" fillId="29" borderId="34" xfId="0" applyFont="1" applyFill="1" applyBorder="1" applyAlignment="1">
      <alignment horizontal="center"/>
    </xf>
    <xf numFmtId="0" fontId="11" fillId="29" borderId="0" xfId="0" applyFont="1" applyFill="1" applyBorder="1" applyAlignment="1">
      <alignment horizontal="center"/>
    </xf>
    <xf numFmtId="10" fontId="12" fillId="29" borderId="29" xfId="16" applyNumberFormat="1" applyFont="1" applyFill="1" applyBorder="1" applyAlignment="1">
      <alignment horizontal="center"/>
    </xf>
    <xf numFmtId="0" fontId="6" fillId="26" borderId="35" xfId="0" applyFont="1" applyFill="1" applyBorder="1" applyAlignment="1">
      <alignment horizontal="center"/>
    </xf>
    <xf numFmtId="0" fontId="6" fillId="26" borderId="36" xfId="0" applyFont="1" applyFill="1" applyBorder="1" applyAlignment="1">
      <alignment horizontal="right"/>
    </xf>
    <xf numFmtId="212" fontId="10" fillId="26" borderId="37" xfId="16" applyNumberFormat="1" applyFont="1" applyFill="1" applyBorder="1" applyAlignment="1">
      <alignment/>
    </xf>
    <xf numFmtId="0" fontId="10" fillId="26" borderId="0" xfId="0" applyFont="1" applyFill="1" applyBorder="1" applyAlignment="1">
      <alignment horizontal="right"/>
    </xf>
    <xf numFmtId="212" fontId="10" fillId="26" borderId="0" xfId="16" applyNumberFormat="1" applyFont="1" applyFill="1" applyBorder="1" applyAlignment="1">
      <alignment/>
    </xf>
    <xf numFmtId="179" fontId="2" fillId="26" borderId="0" xfId="0" applyNumberFormat="1" applyFont="1" applyFill="1" applyBorder="1" applyAlignment="1">
      <alignment/>
    </xf>
    <xf numFmtId="0" fontId="13" fillId="0" borderId="0" xfId="214">
      <alignment/>
      <protection/>
    </xf>
    <xf numFmtId="0" fontId="13" fillId="0" borderId="0" xfId="212" applyFont="1">
      <alignment/>
      <protection/>
    </xf>
    <xf numFmtId="0" fontId="14" fillId="0" borderId="0" xfId="214" applyFont="1" applyAlignment="1">
      <alignment horizontal="right"/>
      <protection/>
    </xf>
    <xf numFmtId="0" fontId="13" fillId="0" borderId="0" xfId="214" applyFont="1">
      <alignment/>
      <protection/>
    </xf>
    <xf numFmtId="0" fontId="15" fillId="0" borderId="0" xfId="214" applyFont="1" applyAlignment="1" applyProtection="1">
      <alignment horizontal="center" vertical="center" wrapText="1"/>
      <protection/>
    </xf>
    <xf numFmtId="0" fontId="15" fillId="0" borderId="0" xfId="214" applyFont="1" applyAlignment="1" applyProtection="1">
      <alignment horizontal="right" vertical="center" wrapText="1"/>
      <protection/>
    </xf>
    <xf numFmtId="0" fontId="15" fillId="0" borderId="0" xfId="214" applyFont="1" applyAlignment="1" applyProtection="1">
      <alignment vertical="center" wrapText="1"/>
      <protection/>
    </xf>
    <xf numFmtId="0" fontId="16" fillId="0" borderId="0" xfId="214" applyFont="1" applyAlignment="1" applyProtection="1">
      <alignment horizontal="center"/>
      <protection/>
    </xf>
    <xf numFmtId="0" fontId="13" fillId="0" borderId="0" xfId="214" applyFont="1" applyAlignment="1" applyProtection="1">
      <alignment horizontal="right"/>
      <protection/>
    </xf>
    <xf numFmtId="0" fontId="13" fillId="0" borderId="0" xfId="214" applyFont="1" applyAlignment="1" applyProtection="1">
      <alignment horizontal="center"/>
      <protection/>
    </xf>
    <xf numFmtId="0" fontId="14" fillId="0" borderId="0" xfId="214" applyFont="1" applyProtection="1">
      <alignment/>
      <protection/>
    </xf>
    <xf numFmtId="0" fontId="13" fillId="0" borderId="0" xfId="214" applyFont="1" applyProtection="1">
      <alignment/>
      <protection/>
    </xf>
    <xf numFmtId="0" fontId="14" fillId="0" borderId="0" xfId="214" applyFont="1" applyAlignment="1" applyProtection="1">
      <alignment horizontal="right"/>
      <protection/>
    </xf>
    <xf numFmtId="0" fontId="13" fillId="0" borderId="0" xfId="214" applyFont="1" applyAlignment="1">
      <alignment horizontal="right"/>
      <protection/>
    </xf>
    <xf numFmtId="0" fontId="13" fillId="0" borderId="38" xfId="214" applyFont="1" applyBorder="1" applyProtection="1">
      <alignment/>
      <protection/>
    </xf>
    <xf numFmtId="0" fontId="14" fillId="0" borderId="39" xfId="214" applyFont="1" applyBorder="1" applyAlignment="1" applyProtection="1">
      <alignment vertical="center"/>
      <protection/>
    </xf>
    <xf numFmtId="0" fontId="13" fillId="0" borderId="39" xfId="214" applyFont="1" applyBorder="1" applyAlignment="1" applyProtection="1">
      <alignment vertical="center"/>
      <protection/>
    </xf>
    <xf numFmtId="0" fontId="13" fillId="0" borderId="40" xfId="214" applyFont="1" applyBorder="1" applyProtection="1">
      <alignment/>
      <protection/>
    </xf>
    <xf numFmtId="0" fontId="14" fillId="0" borderId="39" xfId="214" applyFont="1" applyBorder="1" applyAlignment="1" applyProtection="1">
      <alignment horizontal="center" vertical="center"/>
      <protection/>
    </xf>
    <xf numFmtId="0" fontId="13" fillId="0" borderId="39" xfId="214" applyFont="1" applyBorder="1" applyAlignment="1" applyProtection="1">
      <alignment horizontal="center" vertical="center"/>
      <protection/>
    </xf>
    <xf numFmtId="0" fontId="13" fillId="0" borderId="41" xfId="214" applyFont="1" applyBorder="1" applyProtection="1">
      <alignment/>
      <protection/>
    </xf>
    <xf numFmtId="0" fontId="13" fillId="0" borderId="42" xfId="214" applyFont="1" applyBorder="1" applyAlignment="1" applyProtection="1">
      <alignment vertical="center"/>
      <protection/>
    </xf>
    <xf numFmtId="0" fontId="13" fillId="0" borderId="43" xfId="214" applyFont="1" applyBorder="1" applyAlignment="1" applyProtection="1">
      <alignment horizontal="center" vertical="center"/>
      <protection/>
    </xf>
    <xf numFmtId="0" fontId="13" fillId="0" borderId="42" xfId="214" applyFont="1" applyBorder="1" applyAlignment="1" applyProtection="1">
      <alignment horizontal="center" vertical="center"/>
      <protection/>
    </xf>
    <xf numFmtId="0" fontId="13" fillId="0" borderId="44" xfId="214" applyFont="1" applyBorder="1" applyAlignment="1" applyProtection="1">
      <alignment horizontal="center" vertical="center"/>
      <protection/>
    </xf>
    <xf numFmtId="0" fontId="13" fillId="0" borderId="45" xfId="214" applyFont="1" applyBorder="1" applyProtection="1">
      <alignment/>
      <protection/>
    </xf>
    <xf numFmtId="0" fontId="13" fillId="0" borderId="46" xfId="214" applyFont="1" applyBorder="1" applyProtection="1">
      <alignment/>
      <protection/>
    </xf>
    <xf numFmtId="185" fontId="13" fillId="0" borderId="47" xfId="214" applyNumberFormat="1" applyFont="1" applyBorder="1" applyProtection="1">
      <alignment/>
      <protection/>
    </xf>
    <xf numFmtId="185" fontId="13" fillId="0" borderId="46" xfId="214" applyNumberFormat="1" applyFont="1" applyBorder="1" applyProtection="1">
      <alignment/>
      <protection/>
    </xf>
    <xf numFmtId="185" fontId="13" fillId="0" borderId="48" xfId="214" applyNumberFormat="1" applyFont="1" applyBorder="1" applyProtection="1">
      <alignment/>
      <protection/>
    </xf>
    <xf numFmtId="0" fontId="13" fillId="0" borderId="49" xfId="214" applyFont="1" applyBorder="1" applyProtection="1">
      <alignment/>
      <protection/>
    </xf>
    <xf numFmtId="0" fontId="13" fillId="0" borderId="50" xfId="214" applyFont="1" applyBorder="1" applyProtection="1">
      <alignment/>
      <protection/>
    </xf>
    <xf numFmtId="185" fontId="13" fillId="0" borderId="51" xfId="214" applyNumberFormat="1" applyFont="1" applyBorder="1" applyProtection="1">
      <alignment/>
      <protection/>
    </xf>
    <xf numFmtId="185" fontId="13" fillId="0" borderId="50" xfId="214" applyNumberFormat="1" applyFont="1" applyBorder="1" applyProtection="1">
      <alignment/>
      <protection/>
    </xf>
    <xf numFmtId="185" fontId="13" fillId="0" borderId="52" xfId="214" applyNumberFormat="1" applyFont="1" applyBorder="1" applyProtection="1">
      <alignment/>
      <protection/>
    </xf>
    <xf numFmtId="0" fontId="13" fillId="0" borderId="50" xfId="214" applyFont="1" applyBorder="1" applyAlignment="1" applyProtection="1">
      <alignment horizontal="right"/>
      <protection/>
    </xf>
    <xf numFmtId="0" fontId="13" fillId="0" borderId="53" xfId="214" applyFont="1" applyBorder="1" applyProtection="1">
      <alignment/>
      <protection/>
    </xf>
    <xf numFmtId="0" fontId="13" fillId="0" borderId="54" xfId="214" applyFont="1" applyBorder="1" applyAlignment="1" applyProtection="1">
      <alignment horizontal="right"/>
      <protection/>
    </xf>
    <xf numFmtId="0" fontId="13" fillId="0" borderId="54" xfId="214" applyFont="1" applyBorder="1" applyProtection="1">
      <alignment/>
      <protection/>
    </xf>
    <xf numFmtId="185" fontId="13" fillId="0" borderId="55" xfId="214" applyNumberFormat="1" applyFont="1" applyBorder="1" applyProtection="1">
      <alignment/>
      <protection/>
    </xf>
    <xf numFmtId="185" fontId="13" fillId="0" borderId="54" xfId="214" applyNumberFormat="1" applyFont="1" applyBorder="1" applyProtection="1">
      <alignment/>
      <protection/>
    </xf>
    <xf numFmtId="185" fontId="13" fillId="0" borderId="56" xfId="214" applyNumberFormat="1" applyFont="1" applyBorder="1" applyProtection="1">
      <alignment/>
      <protection/>
    </xf>
    <xf numFmtId="37" fontId="13" fillId="0" borderId="43" xfId="214" applyNumberFormat="1" applyFont="1" applyBorder="1" applyAlignment="1" applyProtection="1">
      <alignment vertical="center"/>
      <protection/>
    </xf>
    <xf numFmtId="0" fontId="13" fillId="0" borderId="57" xfId="214" applyFont="1" applyBorder="1" applyProtection="1">
      <alignment/>
      <protection/>
    </xf>
    <xf numFmtId="0" fontId="13" fillId="0" borderId="58" xfId="214" applyFont="1" applyBorder="1" applyAlignment="1" applyProtection="1">
      <alignment horizontal="center"/>
      <protection/>
    </xf>
    <xf numFmtId="0" fontId="13" fillId="0" borderId="58" xfId="214" applyFont="1" applyBorder="1" applyAlignment="1" applyProtection="1">
      <alignment vertical="center"/>
      <protection/>
    </xf>
    <xf numFmtId="0" fontId="13" fillId="0" borderId="58" xfId="214" applyFont="1" applyBorder="1" applyProtection="1">
      <alignment/>
      <protection/>
    </xf>
    <xf numFmtId="0" fontId="13" fillId="0" borderId="58" xfId="214" applyFont="1" applyBorder="1" applyAlignment="1" applyProtection="1">
      <alignment horizontal="center" vertical="center"/>
      <protection/>
    </xf>
    <xf numFmtId="0" fontId="13" fillId="0" borderId="59" xfId="214" applyFont="1" applyBorder="1" applyAlignment="1" applyProtection="1">
      <alignment horizontal="center" vertical="center"/>
      <protection/>
    </xf>
    <xf numFmtId="0" fontId="14" fillId="0" borderId="60" xfId="214" applyFont="1" applyBorder="1" applyAlignment="1" applyProtection="1">
      <alignment horizontal="center" vertical="center"/>
      <protection/>
    </xf>
    <xf numFmtId="0" fontId="13" fillId="0" borderId="42" xfId="214" applyFont="1" applyBorder="1" applyAlignment="1" applyProtection="1">
      <alignment horizontal="right" vertical="center"/>
      <protection/>
    </xf>
    <xf numFmtId="0" fontId="13" fillId="0" borderId="61" xfId="214" applyFont="1" applyBorder="1" applyProtection="1">
      <alignment/>
      <protection/>
    </xf>
    <xf numFmtId="185" fontId="13" fillId="0" borderId="0" xfId="214" applyNumberFormat="1" applyFont="1" applyProtection="1">
      <alignment/>
      <protection/>
    </xf>
    <xf numFmtId="39" fontId="13" fillId="0" borderId="34" xfId="214" applyNumberFormat="1" applyFont="1" applyBorder="1" applyProtection="1">
      <alignment/>
      <protection/>
    </xf>
    <xf numFmtId="39" fontId="13" fillId="0" borderId="0" xfId="214" applyNumberFormat="1" applyFont="1" applyProtection="1">
      <alignment/>
      <protection/>
    </xf>
    <xf numFmtId="185" fontId="13" fillId="0" borderId="0" xfId="214" applyNumberFormat="1" applyFont="1" applyAlignment="1" applyProtection="1">
      <alignment horizontal="right"/>
      <protection/>
    </xf>
    <xf numFmtId="37" fontId="13" fillId="0" borderId="43" xfId="214" applyNumberFormat="1" applyFont="1" applyBorder="1" applyProtection="1">
      <alignment/>
      <protection/>
    </xf>
    <xf numFmtId="37" fontId="13" fillId="0" borderId="42" xfId="214" applyNumberFormat="1" applyFont="1" applyBorder="1" applyProtection="1">
      <alignment/>
      <protection/>
    </xf>
    <xf numFmtId="39" fontId="13" fillId="0" borderId="43" xfId="214" applyNumberFormat="1" applyFont="1" applyBorder="1" applyProtection="1">
      <alignment/>
      <protection/>
    </xf>
    <xf numFmtId="39" fontId="13" fillId="0" borderId="42" xfId="214" applyNumberFormat="1" applyFont="1" applyBorder="1" applyProtection="1">
      <alignment/>
      <protection/>
    </xf>
    <xf numFmtId="0" fontId="13" fillId="0" borderId="0" xfId="214" applyFont="1" applyAlignment="1" applyProtection="1">
      <alignment vertical="center"/>
      <protection/>
    </xf>
    <xf numFmtId="0" fontId="13" fillId="0" borderId="0" xfId="214" applyFont="1" applyAlignment="1" applyProtection="1">
      <alignment horizontal="right" vertical="center"/>
      <protection/>
    </xf>
    <xf numFmtId="39" fontId="13" fillId="0" borderId="34" xfId="214" applyNumberFormat="1" applyFont="1" applyBorder="1" applyAlignment="1" applyProtection="1">
      <alignment vertical="center"/>
      <protection/>
    </xf>
    <xf numFmtId="39" fontId="13" fillId="0" borderId="0" xfId="214" applyNumberFormat="1" applyFont="1" applyAlignment="1" applyProtection="1">
      <alignment vertical="center"/>
      <protection/>
    </xf>
    <xf numFmtId="0" fontId="17" fillId="0" borderId="0" xfId="212" applyFont="1" applyBorder="1" applyProtection="1">
      <alignment/>
      <protection/>
    </xf>
    <xf numFmtId="0" fontId="13" fillId="0" borderId="0" xfId="214" applyFont="1" applyBorder="1" applyProtection="1">
      <alignment/>
      <protection/>
    </xf>
    <xf numFmtId="39" fontId="13" fillId="26" borderId="34" xfId="214" applyNumberFormat="1" applyFont="1" applyFill="1" applyBorder="1" applyProtection="1">
      <alignment/>
      <protection/>
    </xf>
    <xf numFmtId="39" fontId="13" fillId="0" borderId="0" xfId="214" applyNumberFormat="1" applyFont="1" applyBorder="1" applyProtection="1">
      <alignment/>
      <protection/>
    </xf>
    <xf numFmtId="0" fontId="13" fillId="0" borderId="42" xfId="214" applyFont="1" applyBorder="1" applyProtection="1">
      <alignment/>
      <protection/>
    </xf>
    <xf numFmtId="0" fontId="13" fillId="0" borderId="42" xfId="214" applyFont="1" applyBorder="1" applyAlignment="1" applyProtection="1">
      <alignment horizontal="right"/>
      <protection/>
    </xf>
    <xf numFmtId="39" fontId="13" fillId="0" borderId="43" xfId="214" applyNumberFormat="1" applyFont="1" applyBorder="1" applyAlignment="1" applyProtection="1">
      <alignment vertical="center"/>
      <protection/>
    </xf>
    <xf numFmtId="39" fontId="13" fillId="0" borderId="42" xfId="214" applyNumberFormat="1" applyFont="1" applyBorder="1" applyAlignment="1" applyProtection="1">
      <alignment vertical="center"/>
      <protection/>
    </xf>
    <xf numFmtId="0" fontId="13" fillId="0" borderId="30" xfId="214" applyFont="1" applyBorder="1" applyProtection="1">
      <alignment/>
      <protection/>
    </xf>
    <xf numFmtId="0" fontId="13" fillId="0" borderId="62" xfId="214" applyFont="1" applyBorder="1" applyProtection="1">
      <alignment/>
      <protection/>
    </xf>
    <xf numFmtId="0" fontId="13" fillId="0" borderId="62" xfId="214" applyFont="1" applyBorder="1" applyAlignment="1" applyProtection="1">
      <alignment horizontal="right"/>
      <protection/>
    </xf>
    <xf numFmtId="9" fontId="13" fillId="0" borderId="63" xfId="214" applyNumberFormat="1" applyFont="1" applyBorder="1" applyProtection="1">
      <alignment/>
      <protection/>
    </xf>
    <xf numFmtId="0" fontId="13" fillId="0" borderId="34" xfId="214" applyFont="1" applyBorder="1" applyProtection="1">
      <alignment/>
      <protection/>
    </xf>
    <xf numFmtId="0" fontId="13" fillId="0" borderId="0" xfId="214" applyFont="1" applyBorder="1" applyAlignment="1" applyProtection="1">
      <alignment horizontal="right"/>
      <protection/>
    </xf>
    <xf numFmtId="9" fontId="13" fillId="0" borderId="29" xfId="214" applyNumberFormat="1" applyFont="1" applyBorder="1" applyProtection="1">
      <alignment/>
      <protection/>
    </xf>
    <xf numFmtId="10" fontId="13" fillId="0" borderId="29" xfId="214" applyNumberFormat="1" applyFont="1" applyBorder="1" applyProtection="1">
      <alignment/>
      <protection/>
    </xf>
    <xf numFmtId="0" fontId="13" fillId="0" borderId="35" xfId="214" applyFont="1" applyBorder="1" applyProtection="1">
      <alignment/>
      <protection/>
    </xf>
    <xf numFmtId="0" fontId="13" fillId="0" borderId="36" xfId="214" applyFont="1" applyBorder="1" applyProtection="1">
      <alignment/>
      <protection/>
    </xf>
    <xf numFmtId="0" fontId="13" fillId="0" borderId="36" xfId="214" applyFont="1" applyBorder="1" applyAlignment="1" applyProtection="1">
      <alignment horizontal="right"/>
      <protection/>
    </xf>
    <xf numFmtId="10" fontId="13" fillId="26" borderId="37" xfId="214" applyNumberFormat="1" applyFont="1" applyFill="1" applyBorder="1" applyProtection="1">
      <alignment/>
      <protection/>
    </xf>
    <xf numFmtId="10" fontId="13" fillId="0" borderId="0" xfId="214" applyNumberFormat="1" applyFont="1" applyBorder="1" applyProtection="1">
      <alignment/>
      <protection/>
    </xf>
    <xf numFmtId="37" fontId="13" fillId="0" borderId="0" xfId="214" applyNumberFormat="1" applyFont="1" applyProtection="1">
      <alignment/>
      <protection/>
    </xf>
    <xf numFmtId="49" fontId="14" fillId="0" borderId="0" xfId="214" applyNumberFormat="1" applyFont="1" applyProtection="1">
      <alignment/>
      <protection/>
    </xf>
    <xf numFmtId="215" fontId="13" fillId="0" borderId="0" xfId="214" applyNumberFormat="1" applyFont="1" applyProtection="1">
      <alignment/>
      <protection/>
    </xf>
    <xf numFmtId="0" fontId="13" fillId="0" borderId="40" xfId="214" applyFont="1" applyBorder="1" applyAlignment="1" applyProtection="1">
      <alignment horizontal="center" vertical="center"/>
      <protection/>
    </xf>
    <xf numFmtId="0" fontId="13" fillId="0" borderId="64" xfId="214" applyFont="1" applyBorder="1" applyProtection="1">
      <alignment/>
      <protection/>
    </xf>
    <xf numFmtId="0" fontId="13" fillId="0" borderId="65" xfId="214" applyFont="1" applyBorder="1" applyAlignment="1" applyProtection="1">
      <alignment horizontal="right"/>
      <protection/>
    </xf>
    <xf numFmtId="0" fontId="13" fillId="0" borderId="66" xfId="214" applyFont="1" applyBorder="1" applyProtection="1">
      <alignment/>
      <protection/>
    </xf>
    <xf numFmtId="0" fontId="13" fillId="0" borderId="67" xfId="214" applyFont="1" applyBorder="1" applyProtection="1">
      <alignment/>
      <protection/>
    </xf>
    <xf numFmtId="0" fontId="13" fillId="0" borderId="68" xfId="214" applyFont="1" applyBorder="1" applyProtection="1">
      <alignment/>
      <protection/>
    </xf>
    <xf numFmtId="0" fontId="13" fillId="0" borderId="65" xfId="214" applyFont="1" applyBorder="1" applyAlignment="1" applyProtection="1">
      <alignment vertical="center"/>
      <protection/>
    </xf>
    <xf numFmtId="0" fontId="13" fillId="0" borderId="60" xfId="214" applyFont="1" applyBorder="1" applyAlignment="1" applyProtection="1">
      <alignment horizontal="center" vertical="center"/>
      <protection/>
    </xf>
    <xf numFmtId="0" fontId="13" fillId="0" borderId="69" xfId="214" applyFont="1" applyBorder="1" applyProtection="1">
      <alignment/>
      <protection/>
    </xf>
    <xf numFmtId="0" fontId="13" fillId="0" borderId="70" xfId="214" applyFont="1" applyBorder="1" applyAlignment="1" applyProtection="1">
      <alignment horizontal="center" vertical="center"/>
      <protection/>
    </xf>
    <xf numFmtId="0" fontId="13" fillId="0" borderId="65" xfId="214" applyFont="1" applyBorder="1" applyAlignment="1" applyProtection="1">
      <alignment horizontal="right" vertical="center"/>
      <protection/>
    </xf>
    <xf numFmtId="39" fontId="13" fillId="0" borderId="71" xfId="214" applyNumberFormat="1" applyFont="1" applyBorder="1" applyProtection="1">
      <alignment/>
      <protection/>
    </xf>
    <xf numFmtId="0" fontId="13" fillId="0" borderId="72" xfId="214" applyFont="1" applyBorder="1" applyProtection="1">
      <alignment/>
      <protection/>
    </xf>
    <xf numFmtId="37" fontId="13" fillId="0" borderId="70" xfId="214" applyNumberFormat="1" applyFont="1" applyBorder="1" applyProtection="1">
      <alignment/>
      <protection/>
    </xf>
    <xf numFmtId="0" fontId="13" fillId="0" borderId="65" xfId="214" applyFont="1" applyBorder="1" applyProtection="1">
      <alignment/>
      <protection/>
    </xf>
    <xf numFmtId="39" fontId="13" fillId="0" borderId="70" xfId="214" applyNumberFormat="1" applyFont="1" applyBorder="1" applyProtection="1">
      <alignment/>
      <protection/>
    </xf>
    <xf numFmtId="39" fontId="13" fillId="0" borderId="71" xfId="214" applyNumberFormat="1" applyFont="1" applyBorder="1" applyAlignment="1" applyProtection="1">
      <alignment vertical="center"/>
      <protection/>
    </xf>
    <xf numFmtId="39" fontId="13" fillId="0" borderId="72" xfId="214" applyNumberFormat="1" applyFont="1" applyBorder="1" applyProtection="1">
      <alignment/>
      <protection/>
    </xf>
    <xf numFmtId="39" fontId="13" fillId="0" borderId="65" xfId="214" applyNumberFormat="1" applyFont="1" applyBorder="1" applyProtection="1">
      <alignment/>
      <protection/>
    </xf>
    <xf numFmtId="39" fontId="13" fillId="0" borderId="70" xfId="214" applyNumberFormat="1" applyFont="1" applyBorder="1" applyAlignment="1" applyProtection="1">
      <alignment vertical="center"/>
      <protection/>
    </xf>
    <xf numFmtId="0" fontId="13" fillId="0" borderId="63" xfId="214" applyFont="1" applyBorder="1" applyProtection="1">
      <alignment/>
      <protection/>
    </xf>
    <xf numFmtId="39" fontId="13" fillId="26" borderId="29" xfId="214" applyNumberFormat="1" applyFont="1" applyFill="1" applyBorder="1" applyProtection="1">
      <alignment/>
      <protection/>
    </xf>
    <xf numFmtId="0" fontId="13" fillId="0" borderId="29" xfId="214" applyFont="1" applyBorder="1" applyProtection="1">
      <alignment/>
      <protection/>
    </xf>
    <xf numFmtId="10" fontId="13" fillId="0" borderId="37" xfId="214" applyNumberFormat="1" applyFont="1" applyBorder="1" applyProtection="1">
      <alignment/>
      <protection/>
    </xf>
    <xf numFmtId="39" fontId="13" fillId="26" borderId="0" xfId="214" applyNumberFormat="1" applyFont="1" applyFill="1" applyProtection="1">
      <alignment/>
      <protection/>
    </xf>
    <xf numFmtId="0" fontId="18" fillId="0" borderId="0" xfId="214" applyFont="1" applyAlignment="1" applyProtection="1">
      <alignment horizontal="right"/>
      <protection/>
    </xf>
    <xf numFmtId="0" fontId="18" fillId="0" borderId="0" xfId="214" applyFont="1" applyProtection="1">
      <alignment/>
      <protection/>
    </xf>
    <xf numFmtId="0" fontId="14" fillId="0" borderId="0" xfId="214" applyFont="1" applyAlignment="1" applyProtection="1">
      <alignment horizontal="left"/>
      <protection/>
    </xf>
    <xf numFmtId="0" fontId="13" fillId="0" borderId="0" xfId="214" applyFont="1" applyAlignment="1" applyProtection="1">
      <alignment horizontal="left"/>
      <protection/>
    </xf>
    <xf numFmtId="0" fontId="17" fillId="0" borderId="0" xfId="212" applyFont="1" applyAlignment="1" applyProtection="1">
      <alignment horizontal="right"/>
      <protection/>
    </xf>
    <xf numFmtId="0" fontId="17" fillId="0" borderId="0" xfId="212" applyFont="1" applyProtection="1">
      <alignment/>
      <protection/>
    </xf>
    <xf numFmtId="0" fontId="13" fillId="0" borderId="0" xfId="212" applyFont="1" applyProtection="1">
      <alignment/>
      <protection/>
    </xf>
    <xf numFmtId="39" fontId="17" fillId="0" borderId="0" xfId="212" applyNumberFormat="1" applyFont="1" applyProtection="1">
      <alignment/>
      <protection/>
    </xf>
    <xf numFmtId="0" fontId="17" fillId="0" borderId="0" xfId="212" applyFont="1" applyFill="1" applyProtection="1">
      <alignment/>
      <protection/>
    </xf>
    <xf numFmtId="39" fontId="19" fillId="0" borderId="0" xfId="214" applyNumberFormat="1" applyFont="1" applyProtection="1">
      <alignment/>
      <protection/>
    </xf>
    <xf numFmtId="1" fontId="13" fillId="0" borderId="0" xfId="214" applyNumberFormat="1" applyFont="1" applyProtection="1">
      <alignment/>
      <protection/>
    </xf>
    <xf numFmtId="10" fontId="13" fillId="26" borderId="0" xfId="214" applyNumberFormat="1" applyFont="1" applyFill="1" applyProtection="1">
      <alignment/>
      <protection/>
    </xf>
    <xf numFmtId="10" fontId="13" fillId="0" borderId="0" xfId="214" applyNumberFormat="1" applyFont="1" applyProtection="1">
      <alignment/>
      <protection/>
    </xf>
    <xf numFmtId="3" fontId="13" fillId="0" borderId="0" xfId="214" applyNumberFormat="1" applyFont="1" applyProtection="1">
      <alignment/>
      <protection/>
    </xf>
    <xf numFmtId="39" fontId="14" fillId="0" borderId="0" xfId="214" applyNumberFormat="1" applyFont="1" applyProtection="1">
      <alignment/>
      <protection/>
    </xf>
    <xf numFmtId="216" fontId="13" fillId="0" borderId="0" xfId="214" applyNumberFormat="1" applyFont="1" applyProtection="1">
      <alignment/>
      <protection/>
    </xf>
    <xf numFmtId="213" fontId="13" fillId="0" borderId="0" xfId="214" applyNumberFormat="1" applyFont="1" applyProtection="1">
      <alignment/>
      <protection/>
    </xf>
    <xf numFmtId="39" fontId="13" fillId="26" borderId="71" xfId="214" applyNumberFormat="1" applyFont="1" applyFill="1" applyBorder="1" applyProtection="1">
      <alignment/>
      <protection/>
    </xf>
    <xf numFmtId="213" fontId="13" fillId="0" borderId="0" xfId="214" applyNumberFormat="1" applyFont="1">
      <alignment/>
      <protection/>
    </xf>
    <xf numFmtId="0" fontId="14" fillId="26" borderId="0" xfId="214" applyFont="1" applyFill="1" applyAlignment="1" applyProtection="1">
      <alignment horizontal="right"/>
      <protection/>
    </xf>
    <xf numFmtId="0" fontId="13" fillId="0" borderId="0" xfId="214" applyAlignment="1">
      <alignment horizontal="right"/>
      <protection/>
    </xf>
    <xf numFmtId="2" fontId="13" fillId="0" borderId="0" xfId="214" applyNumberFormat="1" applyFont="1" applyProtection="1">
      <alignment/>
      <protection/>
    </xf>
    <xf numFmtId="183" fontId="13" fillId="0" borderId="0" xfId="214" applyNumberFormat="1" applyFont="1" applyProtection="1">
      <alignment/>
      <protection/>
    </xf>
    <xf numFmtId="2" fontId="13" fillId="0" borderId="0" xfId="214" applyNumberFormat="1" applyFont="1" applyBorder="1" applyProtection="1">
      <alignment/>
      <protection/>
    </xf>
    <xf numFmtId="179" fontId="13" fillId="0" borderId="0" xfId="214" applyNumberFormat="1" applyFont="1" applyBorder="1" applyProtection="1">
      <alignment/>
      <protection/>
    </xf>
    <xf numFmtId="0" fontId="20" fillId="26" borderId="0" xfId="0" applyFont="1" applyFill="1" applyBorder="1" applyAlignment="1">
      <alignment vertical="center" wrapText="1"/>
    </xf>
    <xf numFmtId="0" fontId="7" fillId="26" borderId="0" xfId="0" applyFont="1" applyFill="1" applyBorder="1" applyAlignment="1">
      <alignment horizontal="center" vertical="center" wrapText="1"/>
    </xf>
    <xf numFmtId="0" fontId="7" fillId="26" borderId="0" xfId="0" applyFont="1" applyFill="1" applyBorder="1" applyAlignment="1">
      <alignment vertical="center" wrapText="1"/>
    </xf>
    <xf numFmtId="4" fontId="7" fillId="26" borderId="0" xfId="0" applyNumberFormat="1" applyFont="1" applyFill="1" applyBorder="1" applyAlignment="1">
      <alignment horizontal="center" vertical="center" wrapText="1"/>
    </xf>
    <xf numFmtId="217" fontId="20" fillId="26" borderId="0" xfId="27" applyNumberFormat="1" applyFont="1" applyFill="1" applyBorder="1" applyAlignment="1">
      <alignment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2" fillId="5" borderId="16" xfId="211" applyFont="1" applyFill="1" applyBorder="1" applyAlignment="1">
      <alignment horizontal="center" vertical="center" wrapText="1"/>
      <protection/>
    </xf>
    <xf numFmtId="0" fontId="23" fillId="26" borderId="16" xfId="211" applyFill="1" applyBorder="1" applyAlignment="1">
      <alignment horizontal="center" vertical="center"/>
      <protection/>
    </xf>
    <xf numFmtId="0" fontId="23" fillId="26" borderId="16" xfId="211" applyFill="1" applyBorder="1" applyAlignment="1">
      <alignment horizontal="justify" vertical="center" wrapText="1"/>
      <protection/>
    </xf>
    <xf numFmtId="0" fontId="23" fillId="26" borderId="16" xfId="211" applyFont="1" applyFill="1" applyBorder="1" applyAlignment="1">
      <alignment horizontal="center" vertical="center" wrapText="1"/>
      <protection/>
    </xf>
    <xf numFmtId="39" fontId="23" fillId="26" borderId="16" xfId="211" applyNumberFormat="1" applyFill="1" applyBorder="1" applyAlignment="1">
      <alignment horizontal="center" vertical="center"/>
      <protection/>
    </xf>
    <xf numFmtId="0" fontId="23" fillId="26" borderId="16" xfId="211" applyFill="1" applyBorder="1" applyAlignment="1">
      <alignment horizontal="center" vertical="center" wrapText="1"/>
      <protection/>
    </xf>
    <xf numFmtId="0" fontId="23" fillId="26" borderId="16" xfId="211" applyFont="1" applyFill="1" applyBorder="1" applyAlignment="1">
      <alignment horizontal="justify" vertical="center" wrapText="1"/>
      <protection/>
    </xf>
    <xf numFmtId="0" fontId="22" fillId="2" borderId="16" xfId="211" applyFont="1" applyFill="1" applyBorder="1" applyAlignment="1">
      <alignment horizontal="right" vertical="center"/>
      <protection/>
    </xf>
    <xf numFmtId="39" fontId="22" fillId="2" borderId="16" xfId="211" applyNumberFormat="1" applyFont="1" applyFill="1" applyBorder="1" applyAlignment="1">
      <alignment horizontal="center" vertical="center"/>
      <protection/>
    </xf>
    <xf numFmtId="213" fontId="22" fillId="2" borderId="16" xfId="211" applyNumberFormat="1" applyFont="1" applyFill="1" applyBorder="1" applyAlignment="1">
      <alignment horizontal="center" vertical="center"/>
      <protection/>
    </xf>
    <xf numFmtId="0" fontId="7" fillId="26" borderId="0" xfId="215" applyFont="1" applyFill="1" applyAlignment="1">
      <alignment vertical="center"/>
      <protection/>
    </xf>
    <xf numFmtId="0" fontId="7" fillId="26" borderId="0" xfId="215" applyFont="1" applyFill="1" applyAlignment="1">
      <alignment horizontal="center" vertical="center"/>
      <protection/>
    </xf>
    <xf numFmtId="0" fontId="8" fillId="26" borderId="73" xfId="215" applyFont="1" applyFill="1" applyBorder="1" applyAlignment="1">
      <alignment horizontal="center" vertical="center"/>
      <protection/>
    </xf>
    <xf numFmtId="0" fontId="8" fillId="26" borderId="23" xfId="215" applyFont="1" applyFill="1" applyBorder="1" applyAlignment="1">
      <alignment horizontal="center" vertical="center"/>
      <protection/>
    </xf>
    <xf numFmtId="0" fontId="8" fillId="26" borderId="74" xfId="215" applyFont="1" applyFill="1" applyBorder="1" applyAlignment="1">
      <alignment horizontal="center" vertical="center"/>
      <protection/>
    </xf>
    <xf numFmtId="0" fontId="7" fillId="26" borderId="75" xfId="215" applyFont="1" applyFill="1" applyBorder="1" applyAlignment="1">
      <alignment horizontal="center" vertical="center"/>
      <protection/>
    </xf>
    <xf numFmtId="0" fontId="6" fillId="26" borderId="0" xfId="215" applyFont="1" applyFill="1" applyBorder="1" applyAlignment="1">
      <alignment horizontal="center" vertical="center"/>
      <protection/>
    </xf>
    <xf numFmtId="0" fontId="6" fillId="26" borderId="76" xfId="215" applyFont="1" applyFill="1" applyBorder="1" applyAlignment="1">
      <alignment horizontal="center" vertical="center"/>
      <protection/>
    </xf>
    <xf numFmtId="0" fontId="7" fillId="26" borderId="77" xfId="215" applyFont="1" applyFill="1" applyBorder="1" applyAlignment="1">
      <alignment horizontal="center" vertical="center"/>
      <protection/>
    </xf>
    <xf numFmtId="0" fontId="6" fillId="26" borderId="78" xfId="215" applyFont="1" applyFill="1" applyBorder="1" applyAlignment="1">
      <alignment vertical="center"/>
      <protection/>
    </xf>
    <xf numFmtId="0" fontId="6" fillId="26" borderId="79" xfId="215" applyFont="1" applyFill="1" applyBorder="1" applyAlignment="1">
      <alignment horizontal="center" vertical="center"/>
      <protection/>
    </xf>
    <xf numFmtId="0" fontId="7" fillId="26" borderId="80" xfId="215" applyFont="1" applyFill="1" applyBorder="1" applyAlignment="1">
      <alignment horizontal="center" vertical="center"/>
      <protection/>
    </xf>
    <xf numFmtId="0" fontId="6" fillId="26" borderId="81" xfId="215" applyFont="1" applyFill="1" applyBorder="1" applyAlignment="1">
      <alignment horizontal="center" vertical="center"/>
      <protection/>
    </xf>
    <xf numFmtId="0" fontId="6" fillId="26" borderId="82" xfId="215" applyFont="1" applyFill="1" applyBorder="1" applyAlignment="1">
      <alignment horizontal="center" vertical="center"/>
      <protection/>
    </xf>
    <xf numFmtId="0" fontId="7" fillId="26" borderId="83" xfId="215" applyFont="1" applyFill="1" applyBorder="1" applyAlignment="1">
      <alignment vertical="center"/>
      <protection/>
    </xf>
    <xf numFmtId="194" fontId="7" fillId="26" borderId="84" xfId="21" applyNumberFormat="1" applyFont="1" applyFill="1" applyBorder="1" applyAlignment="1">
      <alignment horizontal="center" vertical="center"/>
    </xf>
    <xf numFmtId="0" fontId="7" fillId="26" borderId="85" xfId="215" applyFont="1" applyFill="1" applyBorder="1" applyAlignment="1">
      <alignment vertical="center"/>
      <protection/>
    </xf>
    <xf numFmtId="194" fontId="7" fillId="26" borderId="86" xfId="21" applyNumberFormat="1" applyFont="1" applyFill="1" applyBorder="1" applyAlignment="1">
      <alignment horizontal="center" vertical="center"/>
    </xf>
    <xf numFmtId="0" fontId="6" fillId="26" borderId="87" xfId="215" applyFont="1" applyFill="1" applyBorder="1" applyAlignment="1">
      <alignment horizontal="center" vertical="center"/>
      <protection/>
    </xf>
    <xf numFmtId="194" fontId="6" fillId="26" borderId="88" xfId="21" applyNumberFormat="1" applyFont="1" applyFill="1" applyBorder="1" applyAlignment="1">
      <alignment horizontal="center" vertical="center"/>
    </xf>
    <xf numFmtId="0" fontId="6" fillId="26" borderId="85" xfId="215" applyFont="1" applyFill="1" applyBorder="1" applyAlignment="1">
      <alignment horizontal="center" vertical="center"/>
      <protection/>
    </xf>
    <xf numFmtId="0" fontId="6" fillId="26" borderId="89" xfId="215" applyFont="1" applyFill="1" applyBorder="1" applyAlignment="1">
      <alignment horizontal="center" vertical="center"/>
      <protection/>
    </xf>
    <xf numFmtId="10" fontId="7" fillId="26" borderId="84" xfId="21" applyNumberFormat="1" applyFont="1" applyFill="1" applyBorder="1" applyAlignment="1">
      <alignment horizontal="center" vertical="center"/>
    </xf>
    <xf numFmtId="10" fontId="6" fillId="26" borderId="88" xfId="21" applyNumberFormat="1" applyFont="1" applyFill="1" applyBorder="1" applyAlignment="1">
      <alignment horizontal="center" vertical="center"/>
    </xf>
    <xf numFmtId="0" fontId="6" fillId="26" borderId="90" xfId="215" applyFont="1" applyFill="1" applyBorder="1" applyAlignment="1">
      <alignment horizontal="center" vertical="center"/>
      <protection/>
    </xf>
    <xf numFmtId="0" fontId="6" fillId="26" borderId="91" xfId="215" applyFont="1" applyFill="1" applyBorder="1" applyAlignment="1">
      <alignment horizontal="center" vertical="center"/>
      <protection/>
    </xf>
    <xf numFmtId="10" fontId="7" fillId="26" borderId="86" xfId="21" applyNumberFormat="1" applyFont="1" applyFill="1" applyBorder="1" applyAlignment="1">
      <alignment horizontal="center" vertical="center"/>
    </xf>
    <xf numFmtId="10" fontId="6" fillId="26" borderId="92" xfId="21" applyNumberFormat="1" applyFont="1" applyFill="1" applyBorder="1" applyAlignment="1">
      <alignment horizontal="center" vertical="center"/>
    </xf>
    <xf numFmtId="0" fontId="7" fillId="26" borderId="93" xfId="215" applyFont="1" applyFill="1" applyBorder="1" applyAlignment="1">
      <alignment vertical="center"/>
      <protection/>
    </xf>
    <xf numFmtId="0" fontId="7" fillId="26" borderId="92" xfId="215" applyFont="1" applyFill="1" applyBorder="1" applyAlignment="1">
      <alignment horizontal="center" vertical="center"/>
      <protection/>
    </xf>
    <xf numFmtId="0" fontId="7" fillId="26" borderId="94" xfId="215" applyFont="1" applyFill="1" applyBorder="1" applyAlignment="1">
      <alignment horizontal="center" vertical="center"/>
      <protection/>
    </xf>
    <xf numFmtId="0" fontId="6" fillId="26" borderId="95" xfId="215" applyFont="1" applyFill="1" applyBorder="1" applyAlignment="1">
      <alignment horizontal="center" vertical="center"/>
      <protection/>
    </xf>
    <xf numFmtId="10" fontId="6" fillId="26" borderId="96" xfId="21" applyNumberFormat="1" applyFont="1" applyFill="1" applyBorder="1" applyAlignment="1">
      <alignment horizontal="center" vertical="center"/>
    </xf>
    <xf numFmtId="0" fontId="13" fillId="0" borderId="0" xfId="214" applyFont="1" applyAlignment="1" applyProtection="1" quotePrefix="1">
      <alignment horizontal="left"/>
      <protection/>
    </xf>
  </cellXfs>
  <cellStyles count="240">
    <cellStyle name="Normal" xfId="0"/>
    <cellStyle name="40% - Accent1" xfId="15"/>
    <cellStyle name="Comma" xfId="16"/>
    <cellStyle name="Indefinido" xfId="17"/>
    <cellStyle name="Comma [0]" xfId="18"/>
    <cellStyle name="40% - Ênfase 4" xfId="19"/>
    <cellStyle name="20% - Accent3" xfId="20"/>
    <cellStyle name="Percent" xfId="21"/>
    <cellStyle name="Célula Vinculada" xfId="22"/>
    <cellStyle name="Célula de Verificação" xfId="23"/>
    <cellStyle name="Currency [0]" xfId="24"/>
    <cellStyle name="20% - Ênfase 3" xfId="25"/>
    <cellStyle name="V¡rgula" xfId="26"/>
    <cellStyle name="Currency" xfId="27"/>
    <cellStyle name="Followed Hyperlink" xfId="28"/>
    <cellStyle name="PERCENTAGE" xfId="29"/>
    <cellStyle name="Hyperlink" xfId="30"/>
    <cellStyle name="Observação" xfId="31"/>
    <cellStyle name="40% - Ênfase 2" xfId="32"/>
    <cellStyle name="20% - Accent1" xfId="33"/>
    <cellStyle name="60% - Accent1" xfId="34"/>
    <cellStyle name="40% - Ênfase 6" xfId="35"/>
    <cellStyle name="20% - Accent5" xfId="36"/>
    <cellStyle name="Texto de Aviso" xfId="37"/>
    <cellStyle name="Título" xfId="38"/>
    <cellStyle name="Texto Explicativo" xfId="39"/>
    <cellStyle name="F6" xfId="40"/>
    <cellStyle name="Título 1" xfId="41"/>
    <cellStyle name="Ênfase 3" xfId="42"/>
    <cellStyle name="Título 2" xfId="43"/>
    <cellStyle name="Ênfase 4" xfId="44"/>
    <cellStyle name="Título 3" xfId="45"/>
    <cellStyle name="Ênfase 5" xfId="46"/>
    <cellStyle name="Título 4" xfId="47"/>
    <cellStyle name="Ênfase 6" xfId="48"/>
    <cellStyle name="Entrada" xfId="49"/>
    <cellStyle name="Saída" xfId="50"/>
    <cellStyle name="Cálculo" xfId="51"/>
    <cellStyle name="Total" xfId="52"/>
    <cellStyle name="Link Units (2)" xfId="53"/>
    <cellStyle name="40% - Ênfase 1" xfId="54"/>
    <cellStyle name="Text Indent C" xfId="55"/>
    <cellStyle name="Bom" xfId="56"/>
    <cellStyle name="Black" xfId="57"/>
    <cellStyle name="40% - Accent5" xfId="58"/>
    <cellStyle name="Ruim" xfId="59"/>
    <cellStyle name="Neutro" xfId="60"/>
    <cellStyle name="20% - Ênfase 5" xfId="61"/>
    <cellStyle name="Ênfase 1" xfId="62"/>
    <cellStyle name="20% - Ênfase 1" xfId="63"/>
    <cellStyle name="60% - Ênfase 1" xfId="64"/>
    <cellStyle name="Ricardo" xfId="65"/>
    <cellStyle name="20% - Ênfase 6" xfId="66"/>
    <cellStyle name="Ênfase 2" xfId="67"/>
    <cellStyle name="20% - Ênfase 2" xfId="68"/>
    <cellStyle name="60% - Ênfase 2" xfId="69"/>
    <cellStyle name="40% - Ênfase 3" xfId="70"/>
    <cellStyle name="20% - Accent2" xfId="71"/>
    <cellStyle name="60% - Ênfase 3" xfId="72"/>
    <cellStyle name="Date Short" xfId="73"/>
    <cellStyle name="20% - Ênfase 4" xfId="74"/>
    <cellStyle name="60% - Ênfase 4" xfId="75"/>
    <cellStyle name="20% - Accent4" xfId="76"/>
    <cellStyle name="40% - Ênfase 5" xfId="77"/>
    <cellStyle name="60% - Ênfase 5" xfId="78"/>
    <cellStyle name="þ_x001D_ð&quot;&amp;Lý’&amp;Eý_x000B__x0008_¢_x000B__x000C__x0007__x0001__x0001_" xfId="79"/>
    <cellStyle name="60% - Ênfase 6" xfId="80"/>
    <cellStyle name="40% - Accent2" xfId="81"/>
    <cellStyle name="&#10;386grabber=M" xfId="82"/>
    <cellStyle name="60% - Accent2" xfId="83"/>
    <cellStyle name="20% - Accent6" xfId="84"/>
    <cellStyle name="40% - Accent3" xfId="85"/>
    <cellStyle name="Normal - Style1" xfId="86"/>
    <cellStyle name="40% - Accent4" xfId="87"/>
    <cellStyle name="40% - Accent6" xfId="88"/>
    <cellStyle name="60% - Accent3" xfId="89"/>
    <cellStyle name="60% - Accent4" xfId="90"/>
    <cellStyle name="60% - Accent5" xfId="91"/>
    <cellStyle name="60% - Accent6" xfId="92"/>
    <cellStyle name="TableStyleLight1" xfId="93"/>
    <cellStyle name="Followed Hyperlink" xfId="94"/>
    <cellStyle name="A3 297 x 420 mm" xfId="95"/>
    <cellStyle name="Accent1" xfId="96"/>
    <cellStyle name="Accent2" xfId="97"/>
    <cellStyle name="Accent3" xfId="98"/>
    <cellStyle name="Milliers [0]_AR1194" xfId="99"/>
    <cellStyle name="Accent4" xfId="100"/>
    <cellStyle name="Accent5" xfId="101"/>
    <cellStyle name="Accent6" xfId="102"/>
    <cellStyle name="AFE" xfId="103"/>
    <cellStyle name="Normal - Estilo4" xfId="104"/>
    <cellStyle name="apresent" xfId="105"/>
    <cellStyle name="b0let" xfId="106"/>
    <cellStyle name="Bad" xfId="107"/>
    <cellStyle name="Blue" xfId="108"/>
    <cellStyle name="codigo3" xfId="109"/>
    <cellStyle name="Bol-Data" xfId="110"/>
    <cellStyle name="PrePop Currency (0)" xfId="111"/>
    <cellStyle name="bolet" xfId="112"/>
    <cellStyle name="Unprot" xfId="113"/>
    <cellStyle name="Boletim" xfId="114"/>
    <cellStyle name="Calc" xfId="115"/>
    <cellStyle name="Normal 6" xfId="116"/>
    <cellStyle name="Calc Currency (0)" xfId="117"/>
    <cellStyle name="Calc Currency (2)" xfId="118"/>
    <cellStyle name="Calc Percent (0)" xfId="119"/>
    <cellStyle name="Calc Percent (1)" xfId="120"/>
    <cellStyle name="F5" xfId="121"/>
    <cellStyle name="Calc Percent (2)" xfId="122"/>
    <cellStyle name="Calc Units (0)" xfId="123"/>
    <cellStyle name="Calc Units (1)" xfId="124"/>
    <cellStyle name="Calc Units (2)" xfId="125"/>
    <cellStyle name="Calculation" xfId="126"/>
    <cellStyle name="Cancel" xfId="127"/>
    <cellStyle name="Check Cell" xfId="128"/>
    <cellStyle name="codigo01" xfId="129"/>
    <cellStyle name="codigo02" xfId="130"/>
    <cellStyle name="Comma [00]" xfId="131"/>
    <cellStyle name="Monétaire_AR1194" xfId="132"/>
    <cellStyle name="Comma0" xfId="133"/>
    <cellStyle name="Normal - Estilo1" xfId="134"/>
    <cellStyle name="Currency [0]" xfId="135"/>
    <cellStyle name="Currency [00]" xfId="136"/>
    <cellStyle name="DIGITAÇÃO" xfId="137"/>
    <cellStyle name="Currency0" xfId="138"/>
    <cellStyle name="Heading 3" xfId="139"/>
    <cellStyle name="custom" xfId="140"/>
    <cellStyle name="Währung_PERSONAL" xfId="141"/>
    <cellStyle name="Multiple [2]" xfId="142"/>
    <cellStyle name="DELTA" xfId="143"/>
    <cellStyle name="Design" xfId="144"/>
    <cellStyle name="Encabezado 1" xfId="145"/>
    <cellStyle name="Encabezado 2" xfId="146"/>
    <cellStyle name="Enter Currency (0)" xfId="147"/>
    <cellStyle name="Enter Currency (2)" xfId="148"/>
    <cellStyle name="Enter Units (0)" xfId="149"/>
    <cellStyle name="Enter Units (1)" xfId="150"/>
    <cellStyle name="Enter Units (2)" xfId="151"/>
    <cellStyle name="Euro" xfId="152"/>
    <cellStyle name="Explanatory Text" xfId="153"/>
    <cellStyle name="Normal - Estilo8" xfId="154"/>
    <cellStyle name="EY House" xfId="155"/>
    <cellStyle name="F2" xfId="156"/>
    <cellStyle name="F3" xfId="157"/>
    <cellStyle name="F4" xfId="158"/>
    <cellStyle name="Heading 1" xfId="159"/>
    <cellStyle name="F7" xfId="160"/>
    <cellStyle name="Heading 2" xfId="161"/>
    <cellStyle name="F8" xfId="162"/>
    <cellStyle name="Fecha" xfId="163"/>
    <cellStyle name="Output_Manaus Energia" xfId="164"/>
    <cellStyle name="Fijo" xfId="165"/>
    <cellStyle name="Fixed3 - Style3" xfId="166"/>
    <cellStyle name="fundoentrada" xfId="167"/>
    <cellStyle name="general" xfId="168"/>
    <cellStyle name="Good" xfId="169"/>
    <cellStyle name="Output Report Heading" xfId="170"/>
    <cellStyle name="Green" xfId="171"/>
    <cellStyle name="Sep. milhar [0]" xfId="172"/>
    <cellStyle name="Grey" xfId="173"/>
    <cellStyle name="Header1" xfId="174"/>
    <cellStyle name="Header2" xfId="175"/>
    <cellStyle name="Heading 4" xfId="176"/>
    <cellStyle name="Input" xfId="177"/>
    <cellStyle name="Input [yellow]" xfId="178"/>
    <cellStyle name="PrePop Units (2)" xfId="179"/>
    <cellStyle name="Input_%" xfId="180"/>
    <cellStyle name="Link Currency (0)" xfId="181"/>
    <cellStyle name="Link Currency (2)" xfId="182"/>
    <cellStyle name="Link Units (0)" xfId="183"/>
    <cellStyle name="Link Units (1)" xfId="184"/>
    <cellStyle name="Porcentual_EST96" xfId="185"/>
    <cellStyle name="Linked Cell" xfId="186"/>
    <cellStyle name="Millares [0]_CAP-VAP" xfId="187"/>
    <cellStyle name="Millares_CAP-VAP" xfId="188"/>
    <cellStyle name="Milliers_AR1194" xfId="189"/>
    <cellStyle name="Moneda [0]_cap-ptos VAP y SAI" xfId="190"/>
    <cellStyle name="Moneda_cap-ptos VAP y SAI" xfId="191"/>
    <cellStyle name="Monétaire [0]_AR1194" xfId="192"/>
    <cellStyle name="Monetario0" xfId="193"/>
    <cellStyle name="Multiple [0]" xfId="194"/>
    <cellStyle name="Multiple [1]" xfId="195"/>
    <cellStyle name="Separador de milhares 2 2" xfId="196"/>
    <cellStyle name="Neutral" xfId="197"/>
    <cellStyle name="no dec" xfId="198"/>
    <cellStyle name="No-definido" xfId="199"/>
    <cellStyle name="Normal - Estilo2" xfId="200"/>
    <cellStyle name="Normal - Estilo3" xfId="201"/>
    <cellStyle name="Normal - Estilo5" xfId="202"/>
    <cellStyle name="Normal - Estilo6" xfId="203"/>
    <cellStyle name="Normal - Estilo7" xfId="204"/>
    <cellStyle name="Normal 11" xfId="205"/>
    <cellStyle name="Normal 2" xfId="206"/>
    <cellStyle name="Normal 3" xfId="207"/>
    <cellStyle name="Normal 4" xfId="208"/>
    <cellStyle name="Normal 5" xfId="209"/>
    <cellStyle name="uk" xfId="210"/>
    <cellStyle name="Normal 7" xfId="211"/>
    <cellStyle name="Normal_Dados Varrição" xfId="212"/>
    <cellStyle name="Output" xfId="213"/>
    <cellStyle name="Normal_Enterpa Exemplo" xfId="214"/>
    <cellStyle name="Normal_P2-Exemplo Varrição Manual - Sarj" xfId="215"/>
    <cellStyle name="Note" xfId="216"/>
    <cellStyle name="novo" xfId="217"/>
    <cellStyle name="novo1" xfId="218"/>
    <cellStyle name="Number [0]" xfId="219"/>
    <cellStyle name="Number [1]" xfId="220"/>
    <cellStyle name="Number [2]" xfId="221"/>
    <cellStyle name="Œ…‹æØ‚è [0.00]_PLDT" xfId="222"/>
    <cellStyle name="Œ…‹æØ‚è_PLDT" xfId="223"/>
    <cellStyle name="Output Amounts" xfId="224"/>
    <cellStyle name="Output Column Headings" xfId="225"/>
    <cellStyle name="Output Line Items" xfId="226"/>
    <cellStyle name="Output Report Title" xfId="227"/>
    <cellStyle name="Percent [0]" xfId="228"/>
    <cellStyle name="Percent [00]" xfId="229"/>
    <cellStyle name="Percent [1]" xfId="230"/>
    <cellStyle name="Percent [2]" xfId="231"/>
    <cellStyle name="Percentual" xfId="232"/>
    <cellStyle name="Porcentagem 2" xfId="233"/>
    <cellStyle name="Porcentagem 3" xfId="234"/>
    <cellStyle name="Porcentagem 4" xfId="235"/>
    <cellStyle name="PrePop Currency (2)" xfId="236"/>
    <cellStyle name="PrePop Units (0)" xfId="237"/>
    <cellStyle name="PrePop Units (1)" xfId="238"/>
    <cellStyle name="Punto0" xfId="239"/>
    <cellStyle name="Red" xfId="240"/>
    <cellStyle name="rodape" xfId="241"/>
    <cellStyle name="Separador de milhares 2" xfId="242"/>
    <cellStyle name="Separador de milhares 3" xfId="243"/>
    <cellStyle name="Standard_workshop" xfId="244"/>
    <cellStyle name="Text Indent A" xfId="245"/>
    <cellStyle name="Text Indent B" xfId="246"/>
    <cellStyle name="Title" xfId="247"/>
    <cellStyle name="Titulo" xfId="248"/>
    <cellStyle name="Un" xfId="249"/>
    <cellStyle name="Unprot$" xfId="250"/>
    <cellStyle name="Unprotect" xfId="251"/>
    <cellStyle name="Währung [0]_PERSONAL" xfId="252"/>
    <cellStyle name="Warning Text" xfId="2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381000</xdr:colOff>
      <xdr:row>0</xdr:row>
      <xdr:rowOff>0</xdr:rowOff>
    </xdr:from>
    <xdr:ext cx="123825" cy="390525"/>
    <xdr:sp fLocksText="0">
      <xdr:nvSpPr>
        <xdr:cNvPr id="1" name="TextBox 4"/>
        <xdr:cNvSpPr txBox="1">
          <a:spLocks noChangeArrowheads="1"/>
        </xdr:cNvSpPr>
      </xdr:nvSpPr>
      <xdr:spPr>
        <a:xfrm>
          <a:off x="8524875" y="0"/>
          <a:ext cx="1238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381000</xdr:colOff>
      <xdr:row>0</xdr:row>
      <xdr:rowOff>0</xdr:rowOff>
    </xdr:from>
    <xdr:ext cx="123825" cy="390525"/>
    <xdr:sp fLocksText="0">
      <xdr:nvSpPr>
        <xdr:cNvPr id="1" name="TextBox 4"/>
        <xdr:cNvSpPr txBox="1">
          <a:spLocks noChangeArrowheads="1"/>
        </xdr:cNvSpPr>
      </xdr:nvSpPr>
      <xdr:spPr>
        <a:xfrm>
          <a:off x="8277225" y="0"/>
          <a:ext cx="1238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381000</xdr:colOff>
      <xdr:row>0</xdr:row>
      <xdr:rowOff>0</xdr:rowOff>
    </xdr:from>
    <xdr:ext cx="123825" cy="390525"/>
    <xdr:sp fLocksText="0">
      <xdr:nvSpPr>
        <xdr:cNvPr id="1" name="TextBox 4"/>
        <xdr:cNvSpPr txBox="1">
          <a:spLocks noChangeArrowheads="1"/>
        </xdr:cNvSpPr>
      </xdr:nvSpPr>
      <xdr:spPr>
        <a:xfrm>
          <a:off x="8277225" y="0"/>
          <a:ext cx="1238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nkExternoRecuperado1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aio\Dropbox\D:\DOCUME~1\f149774\CONFIG~1\Temp\_ZCTmp.Dir\Luziania_Financial%20Model_v53_(2005.11.17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lash\PLANOS\SPantAgo\S&#227;o%20Paulo\Construcap\Lote12\CC12_FI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aio\Dropbox\Z:\Unova\Noronha\support\Planilha%20model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aio\Dropbox\D:\Dokumente%20und%20Einstellungen\mil\Eigene%20Dateien\daten\PROJEKTE\BRASILIEN\ICEPORT\Daten_CD\Businessplan%20Iceport_Cash%20Flow%20HPC%2030.4.0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aio\Dropbox\D:\comum\Portos\OAS\Material%20OAS\Arquivo%20HPC%2006_03_06\analysis%20TSG_BP_final_%20L&#237;vi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aio\Dropbox\D:\Eigene%20Dateien\daten\PROJEKTE\23556_Muuga_Extension\Tables\Financial%20Analysis\Vorlage%20Model\MUUGA%20FINANCIAL%20ANALYSIS%20BASE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aio\Dropbox\D:\Documents%20and%20Settings\mil\Lokale%20Einstellungen\Temp\Temporary%20Directory%201%20for%20basic%20extension%20final.zip\GAMBIA%20FINANCIAL%20ANALYSIS%20PIER_EXT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5003593\Desktop\Atualiza&#231;&#227;o%20Par&#225;%20de%20Minas%20-%202016\Setor%20de%20Desenvolvimento\Estudos\Munic&#237;pios\2004%20-%202005\Minas%20Gerais\Betim\Estudos%20BTM\Setembro%202004\Planilhas\Novos%20Servi&#231;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aio\Dropbox\Z:\Documents%20and%20Settings\marcelo\Meus%20documentos\Intertoll\Viaminas\Analyses\Proposta%20atualizada%20jul-2004_Rev26-ABR2005_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aio\Dropbox\D:\DOCUME~1\ADMINI~1\CONFIG~1\Temp\Luziania_Financial%20Model_v53_(2005.11.1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5003593\Desktop\Atualiza&#231;&#227;o%20Par&#225;%20de%20Minas%20-%202016\Nova%20Composi&#231;&#227;o%20-%2017.10.16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arlos.barreto\Configura&#231;&#245;es%20locais\Temporary%20Internet%20Files\OLK63\SABESP\SPAT_Financial%20Model_v7_(2006.09.08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aio\Dropbox\D:\comum\Energia\Furnas\Furnas%20EDP\Modelo_121205_EDP_FURNA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se.ford.com/USER/METRICS/DENSIT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gouveia\CONFIG~1\Temp\H.Lotus.Notes.Data\~19160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Edital 1"/>
      <sheetName val="Resumo Edital 2"/>
      <sheetName val="Resumo Edital 3"/>
      <sheetName val="Cron. Fís-Fin. 01"/>
      <sheetName val="Cron. Fís-Fin. 02"/>
      <sheetName val="Cron. Fís-Fin. 03"/>
      <sheetName val="Cron. Fís-Fin 04"/>
      <sheetName val="Resumo 1"/>
      <sheetName val="Resumo 2"/>
      <sheetName val="Proposta 1"/>
      <sheetName val="Proposta 2"/>
      <sheetName val="Resumo Equip. M.O."/>
      <sheetName val="Variáveis"/>
      <sheetName val="RESUMO GERAL"/>
      <sheetName val="DRE"/>
      <sheetName val="1.1.1 - Varrição"/>
      <sheetName val="1.1 - Capina e Roçada"/>
      <sheetName val="1.2.2 - Capina"/>
      <sheetName val="1.3.1 - Boca"/>
      <sheetName val="2.1 - Cestos"/>
      <sheetName val="2.2 - Cestos"/>
      <sheetName val="2.3 - Cestos"/>
      <sheetName val="2.4 - Cestos"/>
      <sheetName val="2.5 - Cestos"/>
      <sheetName val="3.1 - Veículo"/>
      <sheetName val="1.2 - Capina e Roçada"/>
      <sheetName val="B.D.I."/>
      <sheetName val="A. Adm. Local"/>
      <sheetName val="B. Mão Obra"/>
      <sheetName val="C. Benefício"/>
      <sheetName val="D. Exames Médicos"/>
      <sheetName val="E. Uniforme + EPI"/>
      <sheetName val="F. Veíc. Mat. e Ferr."/>
      <sheetName val="G. Enc. Soc."/>
      <sheetName val="H. B.D.I."/>
      <sheetName val="Dias uteis - Coleta"/>
      <sheetName val="tonelagem"/>
      <sheetName val="Número Habitantes"/>
      <sheetName val="Viagens"/>
      <sheetName val="Veic. Esc. Diurno"/>
      <sheetName val="Veic. Esc. Noturno"/>
      <sheetName val="Total de Veic."/>
      <sheetName val="Quilometragem Total"/>
      <sheetName val="Km Vega+CEEMA (Salvador)"/>
      <sheetName val="Quilometragem de Setor"/>
      <sheetName val="Combustível"/>
      <sheetName val="Número de Garis"/>
      <sheetName val="Número de Veículos de Produção"/>
      <sheetName val="Número de Funcionários Produção"/>
      <sheetName val="Número de Funcionários Coleta"/>
      <sheetName val="Total de Funcionários"/>
      <sheetName val="Sacos Plásticos"/>
      <sheetName val="Numero Varredores Escala"/>
      <sheetName val="km varrida total"/>
      <sheetName val="Dias uteis - Varrição"/>
      <sheetName val="ISO-Tonelada-Total horas pagas"/>
      <sheetName val="ISO-km varrida-horas pagas"/>
      <sheetName val="ISO-Absenteísmo Coletor"/>
      <sheetName val="ISO-Absenteísmo Varredor"/>
      <sheetName val="ISO-Absenteísmo Motorista"/>
      <sheetName val="Esc. Veic."/>
      <sheetName val="TOTAL"/>
      <sheetName val="OBRJUL99)"/>
      <sheetName val="OBRJUL98"/>
      <sheetName val="OBRJU95"/>
      <sheetName val="Basic Data"/>
      <sheetName val="Financing"/>
      <sheetName val="Working Capital"/>
      <sheetName val="P&amp;L"/>
      <sheetName val="Cash_Flow"/>
      <sheetName val="Balance_Sheet"/>
      <sheetName val="NPV_IRR"/>
      <sheetName val="Sensitivity"/>
      <sheetName val="Summary"/>
      <sheetName val="Historic Balance Sheet"/>
      <sheetName val="Hist. P&amp;L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QD3A"/>
      <sheetName val="QD4A"/>
      <sheetName val="QD1B"/>
      <sheetName val="QD2B"/>
      <sheetName val="QD3B"/>
      <sheetName val="Oferta"/>
      <sheetName val="QD5B"/>
      <sheetName val="QD6B"/>
      <sheetName val="QD7B"/>
      <sheetName val="QD8B"/>
      <sheetName val="QD9B"/>
      <sheetName val="Depreciaçã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-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asic Dat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asic Data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asic 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Resumo Geral"/>
      <sheetName val="1-Coleta Dom-Varr-Seletiva"/>
      <sheetName val="3- Coleta RSS"/>
      <sheetName val="2- Varrição Man.- Imp. de Cesto"/>
      <sheetName val="5- Equipe Serv. Diversos"/>
      <sheetName val="6-Cap. Mecanizada"/>
      <sheetName val="7- Usina de Compostagem"/>
      <sheetName val="7- Usina de Triagem"/>
      <sheetName val="8- Unid. Rec. de Entulho"/>
      <sheetName val="4- Tratam. RSS"/>
      <sheetName val="9- Inst. op. Novo Aterro"/>
      <sheetName val="10- Lavagem Vias Públicas"/>
      <sheetName val="11- Campanha Educ. Ambiental"/>
      <sheetName val="13-Operação Atual Aterro"/>
      <sheetName val="ANALISE MÃO DE OBRA"/>
      <sheetName val="ANALISE VEICULOS-EQUIPAMENTOS"/>
      <sheetName val="1-Coleta Dom.Com"/>
      <sheetName val="3-Coleta Dif. Acesso"/>
      <sheetName val="5- Coleta RSS Públic (1)"/>
      <sheetName val="5- Coleta RSS Privad (2)"/>
      <sheetName val="12- Manut. áreas verdes"/>
      <sheetName val="13- Poda de Árvores"/>
      <sheetName val=" Limp. Manual BL"/>
      <sheetName val="11- Coleta Man.Mec de Lograd"/>
      <sheetName val="Despesas Indiretas"/>
      <sheetName val="Mão-de -obra RESUMO"/>
      <sheetName val="Veíc. e Equip. RESUMO "/>
      <sheetName val="3-Veíc. e Equip."/>
      <sheetName val="5-Parâmetros"/>
      <sheetName val="2-Mão-de -obra"/>
      <sheetName val="4-Uniformes"/>
      <sheetName val="1-Base"/>
      <sheetName val="2a-Encarg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ARATIVO"/>
      <sheetName val="P. Unit"/>
      <sheetName val="CronoFísic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Dividends"/>
      <sheetName val="Deb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 Resumo"/>
      <sheetName val="DRE"/>
      <sheetName val="2. Cronograma"/>
      <sheetName val="3. B.D.I."/>
      <sheetName val="4. Enc. Soc.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Mão de Obra"/>
      <sheetName val="Benefício"/>
      <sheetName val="Ex. Médico"/>
      <sheetName val=" EPI"/>
      <sheetName val=" Veíc. Mat. e Ferr.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N_16A"/>
      <sheetName val="PN_16B"/>
      <sheetName val="PN_16C"/>
      <sheetName val="PN_DF"/>
      <sheetName val="PN_FC"/>
      <sheetName val="MacroEcs"/>
      <sheetName val="Investments"/>
      <sheetName val="Funding"/>
      <sheetName val="Debt"/>
      <sheetName val="OperCalc"/>
      <sheetName val="Dividends"/>
      <sheetName val="Depreciation"/>
      <sheetName val="Taxes"/>
      <sheetName val="BS"/>
      <sheetName val="CF"/>
      <sheetName val="IS"/>
      <sheetName val="Inputs"/>
      <sheetName val="Results"/>
      <sheetName val="TabAcionista"/>
      <sheetName val="TabAcionista2"/>
      <sheetName val="TabConsolidada"/>
      <sheetName val="Control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vestimento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terial Densiti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oposta"/>
      <sheetName val="Anexo 01"/>
      <sheetName val="Preços Parâmetros"/>
      <sheetName val="Descriçã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4"/>
  <sheetViews>
    <sheetView showGridLines="0" view="pageBreakPreview" zoomScale="80" zoomScaleNormal="80" zoomScaleSheetLayoutView="80" workbookViewId="0" topLeftCell="A1">
      <selection activeCell="J16" sqref="J16"/>
    </sheetView>
  </sheetViews>
  <sheetFormatPr defaultColWidth="11.421875" defaultRowHeight="12.75"/>
  <cols>
    <col min="1" max="1" width="2.8515625" style="204" customWidth="1"/>
    <col min="2" max="2" width="4.00390625" style="205" customWidth="1"/>
    <col min="3" max="3" width="60.8515625" style="204" customWidth="1"/>
    <col min="4" max="4" width="13.8515625" style="205" customWidth="1"/>
    <col min="5" max="5" width="3.421875" style="204" customWidth="1"/>
    <col min="6" max="16384" width="11.421875" style="204" customWidth="1"/>
  </cols>
  <sheetData>
    <row r="1" ht="22.5" customHeight="1"/>
    <row r="2" spans="2:4" ht="33" customHeight="1">
      <c r="B2" s="206" t="s">
        <v>0</v>
      </c>
      <c r="C2" s="207"/>
      <c r="D2" s="208"/>
    </row>
    <row r="3" spans="2:4" ht="24.75" customHeight="1">
      <c r="B3" s="209"/>
      <c r="C3" s="210" t="s">
        <v>1</v>
      </c>
      <c r="D3" s="211" t="s">
        <v>2</v>
      </c>
    </row>
    <row r="4" spans="2:4" ht="13.5">
      <c r="B4" s="212"/>
      <c r="C4" s="213"/>
      <c r="D4" s="214" t="s">
        <v>3</v>
      </c>
    </row>
    <row r="5" spans="2:4" ht="13.5">
      <c r="B5" s="215"/>
      <c r="C5" s="216" t="s">
        <v>4</v>
      </c>
      <c r="D5" s="217"/>
    </row>
    <row r="6" spans="2:4" ht="12.75">
      <c r="B6" s="215">
        <v>1</v>
      </c>
      <c r="C6" s="218" t="s">
        <v>5</v>
      </c>
      <c r="D6" s="219">
        <v>0.2</v>
      </c>
    </row>
    <row r="7" spans="2:4" ht="12.75">
      <c r="B7" s="215">
        <v>2</v>
      </c>
      <c r="C7" s="218" t="s">
        <v>6</v>
      </c>
      <c r="D7" s="219">
        <v>0.08</v>
      </c>
    </row>
    <row r="8" spans="2:4" ht="12.75">
      <c r="B8" s="215">
        <v>3</v>
      </c>
      <c r="C8" s="218" t="s">
        <v>7</v>
      </c>
      <c r="D8" s="219">
        <v>0.015</v>
      </c>
    </row>
    <row r="9" spans="2:4" ht="12.75">
      <c r="B9" s="215">
        <v>4</v>
      </c>
      <c r="C9" s="218" t="s">
        <v>8</v>
      </c>
      <c r="D9" s="219">
        <v>0.012</v>
      </c>
    </row>
    <row r="10" spans="2:4" ht="12.75">
      <c r="B10" s="215">
        <v>5</v>
      </c>
      <c r="C10" s="218" t="s">
        <v>9</v>
      </c>
      <c r="D10" s="219">
        <v>0.006</v>
      </c>
    </row>
    <row r="11" spans="2:4" ht="12.75">
      <c r="B11" s="215">
        <v>6</v>
      </c>
      <c r="C11" s="218" t="s">
        <v>10</v>
      </c>
      <c r="D11" s="219">
        <v>0.002</v>
      </c>
    </row>
    <row r="12" spans="2:4" ht="12.75">
      <c r="B12" s="215">
        <v>7</v>
      </c>
      <c r="C12" s="218" t="s">
        <v>11</v>
      </c>
      <c r="D12" s="219">
        <v>0.025</v>
      </c>
    </row>
    <row r="13" spans="2:4" ht="12.75">
      <c r="B13" s="215">
        <v>8</v>
      </c>
      <c r="C13" s="218" t="s">
        <v>12</v>
      </c>
      <c r="D13" s="219">
        <v>0.03</v>
      </c>
    </row>
    <row r="14" spans="2:4" ht="12.75">
      <c r="B14" s="215">
        <v>9</v>
      </c>
      <c r="C14" s="220" t="s">
        <v>13</v>
      </c>
      <c r="D14" s="221">
        <v>0.005</v>
      </c>
    </row>
    <row r="15" spans="2:4" ht="12.75">
      <c r="B15" s="215"/>
      <c r="C15" s="222" t="s">
        <v>14</v>
      </c>
      <c r="D15" s="223">
        <f>SUM(D6:D14)</f>
        <v>0.3750000000000001</v>
      </c>
    </row>
    <row r="16" spans="2:4" ht="12.75">
      <c r="B16" s="215"/>
      <c r="C16" s="224" t="s">
        <v>15</v>
      </c>
      <c r="D16" s="225"/>
    </row>
    <row r="17" spans="2:4" ht="12.75">
      <c r="B17" s="215">
        <v>10</v>
      </c>
      <c r="C17" s="218" t="s">
        <v>16</v>
      </c>
      <c r="D17" s="226">
        <v>0.0173</v>
      </c>
    </row>
    <row r="18" spans="2:4" ht="12.75">
      <c r="B18" s="215">
        <v>11</v>
      </c>
      <c r="C18" s="218" t="s">
        <v>17</v>
      </c>
      <c r="D18" s="226">
        <v>0.0087</v>
      </c>
    </row>
    <row r="19" spans="2:4" ht="12.75">
      <c r="B19" s="215">
        <v>12</v>
      </c>
      <c r="C19" s="218" t="s">
        <v>18</v>
      </c>
      <c r="D19" s="226">
        <v>0.0011</v>
      </c>
    </row>
    <row r="20" spans="2:4" ht="12.75">
      <c r="B20" s="215">
        <v>13</v>
      </c>
      <c r="C20" s="218" t="s">
        <v>19</v>
      </c>
      <c r="D20" s="226">
        <v>0.0041</v>
      </c>
    </row>
    <row r="21" spans="2:4" ht="12.75">
      <c r="B21" s="215">
        <v>14</v>
      </c>
      <c r="C21" s="218" t="s">
        <v>20</v>
      </c>
      <c r="D21" s="226">
        <v>0.0156</v>
      </c>
    </row>
    <row r="22" spans="2:4" ht="12.75">
      <c r="B22" s="215">
        <v>15</v>
      </c>
      <c r="C22" s="218" t="s">
        <v>21</v>
      </c>
      <c r="D22" s="226">
        <v>0.087</v>
      </c>
    </row>
    <row r="23" spans="2:4" ht="12.75">
      <c r="B23" s="215"/>
      <c r="C23" s="222" t="s">
        <v>22</v>
      </c>
      <c r="D23" s="227">
        <f>SUM(D17:D22)</f>
        <v>0.13379999999999997</v>
      </c>
    </row>
    <row r="24" spans="2:4" ht="12.75">
      <c r="B24" s="215"/>
      <c r="C24" s="228" t="s">
        <v>23</v>
      </c>
      <c r="D24" s="229"/>
    </row>
    <row r="25" spans="2:4" ht="16.5" customHeight="1">
      <c r="B25" s="215">
        <v>16</v>
      </c>
      <c r="C25" s="218" t="s">
        <v>24</v>
      </c>
      <c r="D25" s="226">
        <v>0.0753</v>
      </c>
    </row>
    <row r="26" spans="2:4" ht="12.75">
      <c r="B26" s="215">
        <v>17</v>
      </c>
      <c r="C26" s="218" t="s">
        <v>25</v>
      </c>
      <c r="D26" s="226">
        <v>0.0587</v>
      </c>
    </row>
    <row r="27" spans="2:4" ht="12.75">
      <c r="B27" s="215">
        <v>18</v>
      </c>
      <c r="C27" s="220" t="s">
        <v>26</v>
      </c>
      <c r="D27" s="230">
        <v>0.116</v>
      </c>
    </row>
    <row r="28" spans="2:4" ht="12.75">
      <c r="B28" s="215">
        <v>19</v>
      </c>
      <c r="C28" s="220" t="s">
        <v>27</v>
      </c>
      <c r="D28" s="230">
        <v>0.0047</v>
      </c>
    </row>
    <row r="29" spans="2:4" ht="12.75">
      <c r="B29" s="215"/>
      <c r="C29" s="222" t="s">
        <v>28</v>
      </c>
      <c r="D29" s="227">
        <f>SUM(D25:D28)</f>
        <v>0.2547</v>
      </c>
    </row>
    <row r="30" spans="2:4" ht="12.75">
      <c r="B30" s="215"/>
      <c r="C30" s="228" t="s">
        <v>29</v>
      </c>
      <c r="D30" s="229"/>
    </row>
    <row r="31" spans="2:4" ht="12.75">
      <c r="B31" s="215">
        <v>20</v>
      </c>
      <c r="C31" s="218" t="s">
        <v>30</v>
      </c>
      <c r="D31" s="226">
        <v>0.0494</v>
      </c>
    </row>
    <row r="32" spans="2:4" ht="12.75">
      <c r="B32" s="215"/>
      <c r="C32" s="222" t="s">
        <v>31</v>
      </c>
      <c r="D32" s="231">
        <f>D31</f>
        <v>0.0494</v>
      </c>
    </row>
    <row r="33" spans="2:4" ht="12.75">
      <c r="B33" s="215"/>
      <c r="C33" s="232"/>
      <c r="D33" s="233"/>
    </row>
    <row r="34" spans="2:4" ht="13.5">
      <c r="B34" s="234"/>
      <c r="C34" s="235" t="s">
        <v>32</v>
      </c>
      <c r="D34" s="236">
        <f>D32+D29+D23+D15</f>
        <v>0.8129000000000001</v>
      </c>
    </row>
  </sheetData>
  <sheetProtection/>
  <mergeCells count="5">
    <mergeCell ref="B2:D2"/>
    <mergeCell ref="C5:D5"/>
    <mergeCell ref="C16:D16"/>
    <mergeCell ref="C24:D24"/>
    <mergeCell ref="C30:D30"/>
  </mergeCells>
  <printOptions horizontalCentered="1"/>
  <pageMargins left="0.79" right="0.2" top="0.98" bottom="0.79" header="0.51" footer="0.51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"/>
  <sheetViews>
    <sheetView view="pageBreakPreview" zoomScale="80" zoomScaleNormal="85" zoomScaleSheetLayoutView="80" workbookViewId="0" topLeftCell="A1">
      <selection activeCell="G4" sqref="G4"/>
    </sheetView>
  </sheetViews>
  <sheetFormatPr defaultColWidth="8.8515625" defaultRowHeight="12.75"/>
  <cols>
    <col min="1" max="1" width="1.7109375" style="188" customWidth="1"/>
    <col min="2" max="2" width="5.8515625" style="189" customWidth="1"/>
    <col min="3" max="3" width="32.421875" style="190" customWidth="1"/>
    <col min="4" max="4" width="11.8515625" style="190" customWidth="1"/>
    <col min="5" max="5" width="11.8515625" style="189" customWidth="1"/>
    <col min="6" max="6" width="11.28125" style="191" customWidth="1"/>
    <col min="7" max="7" width="13.140625" style="191" customWidth="1"/>
    <col min="8" max="8" width="8.8515625" style="189" customWidth="1"/>
    <col min="9" max="9" width="16.8515625" style="192" bestFit="1" customWidth="1"/>
    <col min="10" max="10" width="14.421875" style="192" bestFit="1" customWidth="1"/>
    <col min="11" max="16384" width="8.8515625" style="188" customWidth="1"/>
  </cols>
  <sheetData>
    <row r="1" ht="6" customHeight="1"/>
    <row r="2" spans="2:7" ht="54.75" customHeight="1">
      <c r="B2" s="193" t="s">
        <v>33</v>
      </c>
      <c r="C2" s="193"/>
      <c r="D2" s="193"/>
      <c r="E2" s="193"/>
      <c r="F2" s="193"/>
      <c r="G2" s="193"/>
    </row>
    <row r="3" spans="2:7" ht="42.75" customHeight="1">
      <c r="B3" s="194" t="s">
        <v>34</v>
      </c>
      <c r="C3" s="194" t="s">
        <v>35</v>
      </c>
      <c r="D3" s="194" t="s">
        <v>36</v>
      </c>
      <c r="E3" s="194" t="s">
        <v>37</v>
      </c>
      <c r="F3" s="194" t="s">
        <v>38</v>
      </c>
      <c r="G3" s="194" t="s">
        <v>39</v>
      </c>
    </row>
    <row r="4" spans="2:7" ht="66.75" customHeight="1">
      <c r="B4" s="195">
        <v>1.1</v>
      </c>
      <c r="C4" s="196" t="s">
        <v>40</v>
      </c>
      <c r="D4" s="197" t="s">
        <v>41</v>
      </c>
      <c r="E4" s="195">
        <v>132000</v>
      </c>
      <c r="F4" s="198">
        <f>'CAPINA DIST'!$I$311</f>
        <v>2.13</v>
      </c>
      <c r="G4" s="198">
        <f aca="true" t="shared" si="0" ref="G4:G7">E4*F4</f>
        <v>281160</v>
      </c>
    </row>
    <row r="5" spans="2:7" ht="66.75" customHeight="1">
      <c r="B5" s="195">
        <v>1.2</v>
      </c>
      <c r="C5" s="196" t="s">
        <v>42</v>
      </c>
      <c r="D5" s="199" t="s">
        <v>43</v>
      </c>
      <c r="E5" s="195">
        <v>1043</v>
      </c>
      <c r="F5" s="198">
        <f>'VARRIÇÃO DIST'!$I$174</f>
        <v>85.2</v>
      </c>
      <c r="G5" s="198">
        <f t="shared" si="0"/>
        <v>88863.6</v>
      </c>
    </row>
    <row r="6" spans="2:7" ht="66.75" customHeight="1">
      <c r="B6" s="195">
        <v>1.3</v>
      </c>
      <c r="C6" s="196" t="s">
        <v>44</v>
      </c>
      <c r="D6" s="199" t="s">
        <v>45</v>
      </c>
      <c r="E6" s="195">
        <v>153</v>
      </c>
      <c r="F6" s="198">
        <f>'PINTURA DIST'!$I$173</f>
        <v>75.63</v>
      </c>
      <c r="G6" s="198">
        <f t="shared" si="0"/>
        <v>11571.39</v>
      </c>
    </row>
    <row r="7" spans="2:7" ht="74.25" customHeight="1">
      <c r="B7" s="195">
        <v>1.4</v>
      </c>
      <c r="C7" s="200" t="s">
        <v>46</v>
      </c>
      <c r="D7" s="199" t="s">
        <v>47</v>
      </c>
      <c r="E7" s="195">
        <v>1</v>
      </c>
      <c r="F7" s="198">
        <f>'Adm. Projeto'!$F$35</f>
        <v>46890.25705</v>
      </c>
      <c r="G7" s="198">
        <f t="shared" si="0"/>
        <v>46890.25705</v>
      </c>
    </row>
    <row r="8" spans="2:7" ht="33" customHeight="1">
      <c r="B8" s="201" t="s">
        <v>48</v>
      </c>
      <c r="C8" s="201"/>
      <c r="D8" s="201"/>
      <c r="E8" s="201"/>
      <c r="F8" s="201"/>
      <c r="G8" s="202">
        <f>SUM(G4:G7)</f>
        <v>428485.24705</v>
      </c>
    </row>
    <row r="9" spans="2:7" ht="33" customHeight="1">
      <c r="B9" s="201" t="s">
        <v>49</v>
      </c>
      <c r="C9" s="201"/>
      <c r="D9" s="201"/>
      <c r="E9" s="201"/>
      <c r="F9" s="201"/>
      <c r="G9" s="203">
        <f>G8*6</f>
        <v>2570911.4823000003</v>
      </c>
    </row>
  </sheetData>
  <sheetProtection/>
  <mergeCells count="3">
    <mergeCell ref="B2:G2"/>
    <mergeCell ref="B8:F8"/>
    <mergeCell ref="B9:F9"/>
  </mergeCells>
  <printOptions horizontalCentered="1"/>
  <pageMargins left="0.79" right="0.79" top="0.98" bottom="0.2" header="0.31" footer="0.31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311"/>
  <sheetViews>
    <sheetView showGridLines="0" tabSelected="1" defaultGridColor="0" zoomScale="70" zoomScaleNormal="70" zoomScaleSheetLayoutView="50" colorId="22" workbookViewId="0" topLeftCell="A287">
      <selection activeCell="M321" sqref="M321"/>
    </sheetView>
  </sheetViews>
  <sheetFormatPr defaultColWidth="15.140625" defaultRowHeight="12.75"/>
  <cols>
    <col min="1" max="1" width="7.8515625" style="52" customWidth="1"/>
    <col min="2" max="2" width="9.8515625" style="53" customWidth="1"/>
    <col min="3" max="3" width="31.8515625" style="53" customWidth="1"/>
    <col min="4" max="4" width="2.28125" style="53" customWidth="1"/>
    <col min="5" max="5" width="23.140625" style="53" bestFit="1" customWidth="1"/>
    <col min="6" max="6" width="2.28125" style="53" customWidth="1"/>
    <col min="7" max="7" width="18.421875" style="53" customWidth="1"/>
    <col min="8" max="8" width="2.28125" style="53" customWidth="1"/>
    <col min="9" max="9" width="20.8515625" style="53" customWidth="1"/>
    <col min="10" max="10" width="3.28125" style="53" customWidth="1"/>
    <col min="11" max="11" width="19.00390625" style="53" customWidth="1"/>
    <col min="12" max="12" width="2.28125" style="53" customWidth="1"/>
    <col min="13" max="13" width="14.8515625" style="53" customWidth="1"/>
    <col min="14" max="14" width="2.28125" style="53" customWidth="1"/>
    <col min="15" max="16" width="15.140625" style="53" customWidth="1"/>
    <col min="17" max="21" width="15.140625" style="53" hidden="1" customWidth="1"/>
    <col min="22" max="16384" width="15.140625" style="53" customWidth="1"/>
  </cols>
  <sheetData>
    <row r="1" spans="1:14" ht="84" customHeight="1">
      <c r="A1" s="54" t="str">
        <f>RESUMO!C4</f>
        <v>Capina Manual e Roçada Mecanizada das Vias e Logradouros Públicos dos Distritos do Município de Ouro Preto.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" customHeigh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8" customHeight="1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21" ht="18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61"/>
      <c r="Q4" s="163"/>
      <c r="R4" s="61"/>
      <c r="S4" s="164"/>
      <c r="T4" s="61"/>
      <c r="U4" s="61"/>
    </row>
    <row r="5" spans="1:14" ht="15.75" customHeight="1">
      <c r="A5" s="58" t="s">
        <v>50</v>
      </c>
      <c r="B5" s="59"/>
      <c r="C5" s="59"/>
      <c r="D5" s="59"/>
      <c r="E5" s="60" t="s">
        <v>51</v>
      </c>
      <c r="F5" s="61"/>
      <c r="G5" s="61"/>
      <c r="H5" s="61"/>
      <c r="I5" s="61"/>
      <c r="J5" s="61"/>
      <c r="K5" s="61"/>
      <c r="L5" s="59"/>
      <c r="M5" s="59"/>
      <c r="N5" s="61"/>
    </row>
    <row r="6" spans="1:14" ht="15.75" customHeight="1">
      <c r="A6" s="62"/>
      <c r="B6" s="61"/>
      <c r="C6" s="61"/>
      <c r="D6" s="61" t="s">
        <v>50</v>
      </c>
      <c r="E6" s="61"/>
      <c r="F6" s="61"/>
      <c r="G6" s="61"/>
      <c r="H6" s="61"/>
      <c r="I6" s="61" t="s">
        <v>52</v>
      </c>
      <c r="J6" s="61"/>
      <c r="K6" s="136" t="s">
        <v>53</v>
      </c>
      <c r="L6" s="61"/>
      <c r="M6" s="58"/>
      <c r="N6" s="61"/>
    </row>
    <row r="7" spans="1:14" ht="15.75">
      <c r="A7" s="62"/>
      <c r="B7" s="61"/>
      <c r="C7" s="61"/>
      <c r="D7" s="61"/>
      <c r="L7" s="61"/>
      <c r="M7" s="137"/>
      <c r="N7" s="61"/>
    </row>
    <row r="8" spans="1:14" ht="15.75">
      <c r="A8" s="62"/>
      <c r="B8" s="61"/>
      <c r="C8" s="61" t="s">
        <v>50</v>
      </c>
      <c r="D8" s="61" t="s">
        <v>54</v>
      </c>
      <c r="E8" s="61" t="s">
        <v>54</v>
      </c>
      <c r="F8" s="61" t="s">
        <v>54</v>
      </c>
      <c r="G8" s="61" t="s">
        <v>54</v>
      </c>
      <c r="H8" s="61" t="s">
        <v>54</v>
      </c>
      <c r="I8" s="61" t="s">
        <v>54</v>
      </c>
      <c r="J8" s="61" t="s">
        <v>54</v>
      </c>
      <c r="K8" s="61"/>
      <c r="L8" s="61"/>
      <c r="M8" s="61"/>
      <c r="N8" s="61"/>
    </row>
    <row r="9" spans="1:14" ht="15.75">
      <c r="A9" s="63"/>
      <c r="B9" s="60" t="s">
        <v>55</v>
      </c>
      <c r="C9" s="60" t="s">
        <v>56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4" ht="15.75">
      <c r="A10" s="62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1:14" ht="24" customHeight="1">
      <c r="A11" s="62"/>
      <c r="B11" s="64"/>
      <c r="C11" s="65" t="s">
        <v>1</v>
      </c>
      <c r="D11" s="66"/>
      <c r="E11" s="67"/>
      <c r="F11" s="68" t="s">
        <v>57</v>
      </c>
      <c r="G11" s="69"/>
      <c r="H11" s="69"/>
      <c r="I11" s="138"/>
      <c r="J11" s="68" t="s">
        <v>58</v>
      </c>
      <c r="K11" s="66"/>
      <c r="L11" s="139"/>
      <c r="M11" s="61"/>
      <c r="N11" s="61"/>
    </row>
    <row r="12" spans="1:14" ht="24" customHeight="1">
      <c r="A12" s="62"/>
      <c r="B12" s="70"/>
      <c r="C12" s="71"/>
      <c r="D12" s="71"/>
      <c r="E12" s="72" t="s">
        <v>59</v>
      </c>
      <c r="F12" s="73"/>
      <c r="G12" s="74" t="s">
        <v>60</v>
      </c>
      <c r="H12" s="73"/>
      <c r="I12" s="72" t="s">
        <v>59</v>
      </c>
      <c r="J12" s="73"/>
      <c r="K12" s="74" t="s">
        <v>60</v>
      </c>
      <c r="L12" s="140"/>
      <c r="M12" s="58"/>
      <c r="N12" s="61"/>
    </row>
    <row r="13" spans="1:14" ht="15.75">
      <c r="A13" s="62"/>
      <c r="B13" s="75"/>
      <c r="C13" s="76" t="s">
        <v>61</v>
      </c>
      <c r="D13" s="76"/>
      <c r="E13" s="77">
        <v>2</v>
      </c>
      <c r="F13" s="78"/>
      <c r="G13" s="79">
        <v>0</v>
      </c>
      <c r="H13" s="78"/>
      <c r="I13" s="77">
        <v>10</v>
      </c>
      <c r="J13" s="78"/>
      <c r="K13" s="79"/>
      <c r="L13" s="141"/>
      <c r="M13" s="61"/>
      <c r="N13" s="61"/>
    </row>
    <row r="14" spans="1:14" ht="15.75">
      <c r="A14" s="62"/>
      <c r="B14" s="80"/>
      <c r="C14" s="81" t="s">
        <v>62</v>
      </c>
      <c r="D14" s="81"/>
      <c r="E14" s="82">
        <f>ROUND(E13/6,1)*0</f>
        <v>0</v>
      </c>
      <c r="F14" s="83"/>
      <c r="G14" s="84">
        <v>0</v>
      </c>
      <c r="H14" s="83"/>
      <c r="I14" s="82">
        <f>ROUND(I13/6,1)*0</f>
        <v>0</v>
      </c>
      <c r="J14" s="83"/>
      <c r="K14" s="84"/>
      <c r="L14" s="142"/>
      <c r="M14" s="61"/>
      <c r="N14" s="61"/>
    </row>
    <row r="15" spans="1:14" ht="15.75">
      <c r="A15" s="62"/>
      <c r="B15" s="80"/>
      <c r="C15" s="85" t="s">
        <v>63</v>
      </c>
      <c r="D15" s="81"/>
      <c r="E15" s="82">
        <f aca="true" t="shared" si="0" ref="E15:I15">E13+E14</f>
        <v>2</v>
      </c>
      <c r="F15" s="83"/>
      <c r="G15" s="84">
        <f t="shared" si="0"/>
        <v>0</v>
      </c>
      <c r="H15" s="83"/>
      <c r="I15" s="82">
        <f t="shared" si="0"/>
        <v>10</v>
      </c>
      <c r="J15" s="83"/>
      <c r="K15" s="84"/>
      <c r="L15" s="142"/>
      <c r="M15" s="61"/>
      <c r="N15" s="61"/>
    </row>
    <row r="16" spans="1:14" ht="15.75">
      <c r="A16" s="62"/>
      <c r="B16" s="80"/>
      <c r="C16" s="81" t="s">
        <v>64</v>
      </c>
      <c r="D16" s="81"/>
      <c r="E16" s="82">
        <f aca="true" t="shared" si="1" ref="E16:I16">ROUND(E15*0.04,2)</f>
        <v>0.08</v>
      </c>
      <c r="F16" s="83"/>
      <c r="G16" s="82">
        <f t="shared" si="1"/>
        <v>0</v>
      </c>
      <c r="H16" s="83"/>
      <c r="I16" s="82">
        <f t="shared" si="1"/>
        <v>0.4</v>
      </c>
      <c r="J16" s="83"/>
      <c r="K16" s="82"/>
      <c r="L16" s="142"/>
      <c r="M16" s="61"/>
      <c r="N16" s="61"/>
    </row>
    <row r="17" spans="1:14" ht="15.75">
      <c r="A17" s="62"/>
      <c r="B17" s="80"/>
      <c r="C17" s="85" t="s">
        <v>63</v>
      </c>
      <c r="D17" s="81"/>
      <c r="E17" s="82">
        <v>0</v>
      </c>
      <c r="F17" s="83"/>
      <c r="G17" s="84">
        <v>0</v>
      </c>
      <c r="H17" s="83"/>
      <c r="I17" s="82">
        <v>0</v>
      </c>
      <c r="J17" s="83"/>
      <c r="K17" s="84"/>
      <c r="L17" s="142"/>
      <c r="M17" s="61"/>
      <c r="N17" s="61"/>
    </row>
    <row r="18" spans="1:14" ht="15.75">
      <c r="A18" s="62"/>
      <c r="B18" s="80"/>
      <c r="C18" s="81" t="s">
        <v>65</v>
      </c>
      <c r="D18" s="81"/>
      <c r="E18" s="82">
        <v>0</v>
      </c>
      <c r="F18" s="82"/>
      <c r="G18" s="82">
        <v>0</v>
      </c>
      <c r="H18" s="82"/>
      <c r="I18" s="82">
        <v>0</v>
      </c>
      <c r="J18" s="82"/>
      <c r="K18" s="82"/>
      <c r="L18" s="142"/>
      <c r="M18" s="61"/>
      <c r="N18" s="61"/>
    </row>
    <row r="19" spans="1:14" ht="15.75">
      <c r="A19" s="62"/>
      <c r="B19" s="86"/>
      <c r="C19" s="87" t="s">
        <v>66</v>
      </c>
      <c r="D19" s="88"/>
      <c r="E19" s="89">
        <f aca="true" t="shared" si="2" ref="E19:I19">ROUND(+E17+E18,1)</f>
        <v>0</v>
      </c>
      <c r="F19" s="90"/>
      <c r="G19" s="91">
        <f t="shared" si="2"/>
        <v>0</v>
      </c>
      <c r="H19" s="90"/>
      <c r="I19" s="89">
        <f t="shared" si="2"/>
        <v>0</v>
      </c>
      <c r="J19" s="90"/>
      <c r="K19" s="91"/>
      <c r="L19" s="143"/>
      <c r="M19" s="61"/>
      <c r="N19" s="61"/>
    </row>
    <row r="20" spans="1:14" ht="24" customHeight="1">
      <c r="A20" s="62"/>
      <c r="B20" s="70"/>
      <c r="C20" s="71" t="s">
        <v>67</v>
      </c>
      <c r="D20" s="71"/>
      <c r="E20" s="92">
        <f>E13</f>
        <v>2</v>
      </c>
      <c r="F20" s="71"/>
      <c r="G20" s="92">
        <v>0</v>
      </c>
      <c r="H20" s="71"/>
      <c r="I20" s="92">
        <f>I13</f>
        <v>10</v>
      </c>
      <c r="J20" s="71"/>
      <c r="K20" s="92"/>
      <c r="L20" s="144"/>
      <c r="M20" s="135"/>
      <c r="N20" s="61"/>
    </row>
    <row r="21" spans="1:14" ht="15.75">
      <c r="A21" s="62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</row>
    <row r="22" spans="1:14" ht="24" customHeight="1">
      <c r="A22" s="62"/>
      <c r="B22" s="64"/>
      <c r="C22" s="65" t="s">
        <v>1</v>
      </c>
      <c r="D22" s="66"/>
      <c r="E22" s="67"/>
      <c r="F22" s="68" t="s">
        <v>68</v>
      </c>
      <c r="G22" s="69"/>
      <c r="H22" s="69"/>
      <c r="I22" s="138"/>
      <c r="J22" s="68" t="s">
        <v>69</v>
      </c>
      <c r="K22" s="66"/>
      <c r="L22" s="139"/>
      <c r="M22" s="61"/>
      <c r="N22" s="61"/>
    </row>
    <row r="23" spans="1:14" ht="24" customHeight="1">
      <c r="A23" s="62"/>
      <c r="B23" s="70"/>
      <c r="C23" s="71"/>
      <c r="D23" s="71"/>
      <c r="E23" s="72" t="s">
        <v>59</v>
      </c>
      <c r="F23" s="73"/>
      <c r="G23" s="74" t="s">
        <v>60</v>
      </c>
      <c r="H23" s="73"/>
      <c r="I23" s="72" t="s">
        <v>59</v>
      </c>
      <c r="J23" s="73"/>
      <c r="K23" s="74" t="s">
        <v>60</v>
      </c>
      <c r="L23" s="140"/>
      <c r="M23" s="58"/>
      <c r="N23" s="61"/>
    </row>
    <row r="24" spans="1:14" ht="15.75">
      <c r="A24" s="62"/>
      <c r="B24" s="75"/>
      <c r="C24" s="76" t="s">
        <v>61</v>
      </c>
      <c r="D24" s="76"/>
      <c r="E24" s="77">
        <v>1</v>
      </c>
      <c r="F24" s="78"/>
      <c r="G24" s="79">
        <v>0</v>
      </c>
      <c r="H24" s="78"/>
      <c r="I24" s="77">
        <v>43</v>
      </c>
      <c r="J24" s="78"/>
      <c r="K24" s="79">
        <v>0</v>
      </c>
      <c r="L24" s="141"/>
      <c r="M24" s="61"/>
      <c r="N24" s="61"/>
    </row>
    <row r="25" spans="1:14" ht="15.75">
      <c r="A25" s="62"/>
      <c r="B25" s="80"/>
      <c r="C25" s="81" t="s">
        <v>62</v>
      </c>
      <c r="D25" s="81"/>
      <c r="E25" s="82">
        <f>ROUND(G16/6,1)*0</f>
        <v>0</v>
      </c>
      <c r="F25" s="83"/>
      <c r="G25" s="84">
        <v>0</v>
      </c>
      <c r="H25" s="83"/>
      <c r="I25" s="82">
        <f>ROUND(G17/6,1)*0</f>
        <v>0</v>
      </c>
      <c r="J25" s="83"/>
      <c r="K25" s="84">
        <v>0</v>
      </c>
      <c r="L25" s="142"/>
      <c r="M25" s="61"/>
      <c r="N25" s="61"/>
    </row>
    <row r="26" spans="1:14" ht="15.75">
      <c r="A26" s="62"/>
      <c r="B26" s="80"/>
      <c r="C26" s="85" t="s">
        <v>63</v>
      </c>
      <c r="D26" s="81"/>
      <c r="E26" s="82">
        <f aca="true" t="shared" si="3" ref="E26:I26">E24+E25</f>
        <v>1</v>
      </c>
      <c r="F26" s="83"/>
      <c r="G26" s="84">
        <f t="shared" si="3"/>
        <v>0</v>
      </c>
      <c r="H26" s="83"/>
      <c r="I26" s="82">
        <f t="shared" si="3"/>
        <v>43</v>
      </c>
      <c r="J26" s="83"/>
      <c r="K26" s="84">
        <f>K24+K25</f>
        <v>0</v>
      </c>
      <c r="L26" s="142"/>
      <c r="M26" s="61"/>
      <c r="N26" s="61"/>
    </row>
    <row r="27" spans="1:14" ht="15.75">
      <c r="A27" s="62"/>
      <c r="B27" s="80"/>
      <c r="C27" s="81" t="s">
        <v>70</v>
      </c>
      <c r="D27" s="81"/>
      <c r="E27" s="82">
        <f>ROUND(E26*0.04,2)</f>
        <v>0.04</v>
      </c>
      <c r="F27" s="83"/>
      <c r="G27" s="82">
        <f>ROUND(G26*0.04,2)</f>
        <v>0</v>
      </c>
      <c r="H27" s="83"/>
      <c r="I27" s="82">
        <v>0</v>
      </c>
      <c r="J27" s="83"/>
      <c r="K27" s="82">
        <f>ROUND(K26*0.04,2)</f>
        <v>0</v>
      </c>
      <c r="L27" s="142"/>
      <c r="M27" s="61"/>
      <c r="N27" s="61"/>
    </row>
    <row r="28" spans="1:14" ht="15.75">
      <c r="A28" s="62"/>
      <c r="B28" s="80"/>
      <c r="C28" s="85" t="s">
        <v>63</v>
      </c>
      <c r="D28" s="81"/>
      <c r="E28" s="82">
        <f aca="true" t="shared" si="4" ref="E28:I28">E26+E27</f>
        <v>1.04</v>
      </c>
      <c r="F28" s="83"/>
      <c r="G28" s="84">
        <f t="shared" si="4"/>
        <v>0</v>
      </c>
      <c r="H28" s="83"/>
      <c r="I28" s="82">
        <f t="shared" si="4"/>
        <v>43</v>
      </c>
      <c r="J28" s="83"/>
      <c r="K28" s="84">
        <f>K26+K27</f>
        <v>0</v>
      </c>
      <c r="L28" s="142"/>
      <c r="M28" s="61"/>
      <c r="N28" s="61"/>
    </row>
    <row r="29" spans="1:14" ht="15.75">
      <c r="A29" s="62"/>
      <c r="B29" s="80"/>
      <c r="C29" s="81" t="s">
        <v>65</v>
      </c>
      <c r="D29" s="81"/>
      <c r="E29" s="82">
        <f>0.1*E24</f>
        <v>0.1</v>
      </c>
      <c r="F29" s="82"/>
      <c r="G29" s="82">
        <f>0.1*G24</f>
        <v>0</v>
      </c>
      <c r="H29" s="82"/>
      <c r="I29" s="82">
        <v>0</v>
      </c>
      <c r="J29" s="82"/>
      <c r="K29" s="82">
        <f>0.2*K24</f>
        <v>0</v>
      </c>
      <c r="L29" s="142"/>
      <c r="M29" s="61"/>
      <c r="N29" s="61"/>
    </row>
    <row r="30" spans="1:14" ht="15.75">
      <c r="A30" s="62"/>
      <c r="B30" s="86"/>
      <c r="C30" s="87" t="s">
        <v>66</v>
      </c>
      <c r="D30" s="88"/>
      <c r="E30" s="89">
        <f aca="true" t="shared" si="5" ref="E30:I30">ROUND(+E28+E29,1)</f>
        <v>1.1</v>
      </c>
      <c r="F30" s="90"/>
      <c r="G30" s="91">
        <f t="shared" si="5"/>
        <v>0</v>
      </c>
      <c r="H30" s="90"/>
      <c r="I30" s="89">
        <f t="shared" si="5"/>
        <v>43</v>
      </c>
      <c r="J30" s="90"/>
      <c r="K30" s="91">
        <f>ROUND(+K28+K29,1)</f>
        <v>0</v>
      </c>
      <c r="L30" s="143"/>
      <c r="M30" s="61"/>
      <c r="N30" s="61"/>
    </row>
    <row r="31" spans="1:14" ht="24" customHeight="1">
      <c r="A31" s="62"/>
      <c r="B31" s="70"/>
      <c r="C31" s="71" t="s">
        <v>67</v>
      </c>
      <c r="D31" s="71"/>
      <c r="E31" s="92">
        <f aca="true" t="shared" si="6" ref="E31:I31">ROUND(E30,0)</f>
        <v>1</v>
      </c>
      <c r="F31" s="71"/>
      <c r="G31" s="92">
        <f t="shared" si="6"/>
        <v>0</v>
      </c>
      <c r="H31" s="71"/>
      <c r="I31" s="92">
        <f t="shared" si="6"/>
        <v>43</v>
      </c>
      <c r="J31" s="71"/>
      <c r="K31" s="92">
        <f>ROUND(K30,0)</f>
        <v>0</v>
      </c>
      <c r="L31" s="144"/>
      <c r="M31" s="61"/>
      <c r="N31" s="61"/>
    </row>
    <row r="32" spans="1:14" ht="15.75">
      <c r="A32" s="62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</row>
    <row r="33" spans="1:14" ht="15.75">
      <c r="A33" s="62"/>
      <c r="B33" s="61"/>
      <c r="C33" s="61"/>
      <c r="D33" s="61"/>
      <c r="E33" s="61"/>
      <c r="F33" s="61"/>
      <c r="G33" s="61"/>
      <c r="H33" s="61"/>
      <c r="I33" s="61"/>
      <c r="J33" s="61"/>
      <c r="K33" s="135"/>
      <c r="L33" s="61"/>
      <c r="M33" s="61"/>
      <c r="N33" s="61"/>
    </row>
    <row r="34" spans="1:14" ht="15.75">
      <c r="A34" s="62" t="s">
        <v>71</v>
      </c>
      <c r="B34" s="60" t="s">
        <v>72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</row>
    <row r="35" spans="1:14" ht="15.75">
      <c r="A35" s="62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</row>
    <row r="36" spans="1:14" ht="24" customHeight="1">
      <c r="A36" s="62"/>
      <c r="B36" s="93"/>
      <c r="C36" s="94" t="s">
        <v>1</v>
      </c>
      <c r="D36" s="95" t="s">
        <v>50</v>
      </c>
      <c r="E36" s="96" t="s">
        <v>50</v>
      </c>
      <c r="F36" s="97"/>
      <c r="G36" s="98"/>
      <c r="H36" s="99" t="s">
        <v>57</v>
      </c>
      <c r="I36" s="145"/>
      <c r="J36" s="145" t="s">
        <v>54</v>
      </c>
      <c r="K36" s="98"/>
      <c r="L36" s="99" t="s">
        <v>58</v>
      </c>
      <c r="M36" s="145"/>
      <c r="N36" s="146"/>
    </row>
    <row r="37" spans="1:14" ht="13.5" customHeight="1">
      <c r="A37" s="62"/>
      <c r="B37" s="70"/>
      <c r="C37" s="71"/>
      <c r="D37" s="71"/>
      <c r="E37" s="100"/>
      <c r="F37" s="100"/>
      <c r="G37" s="72" t="s">
        <v>59</v>
      </c>
      <c r="H37" s="73"/>
      <c r="I37" s="147" t="s">
        <v>60</v>
      </c>
      <c r="J37" s="73"/>
      <c r="K37" s="72"/>
      <c r="L37" s="73"/>
      <c r="M37" s="147"/>
      <c r="N37" s="148"/>
    </row>
    <row r="38" spans="1:14" ht="15.75">
      <c r="A38" s="62"/>
      <c r="B38" s="101"/>
      <c r="C38" s="61" t="s">
        <v>73</v>
      </c>
      <c r="D38" s="61" t="s">
        <v>50</v>
      </c>
      <c r="E38" s="102" t="s">
        <v>74</v>
      </c>
      <c r="F38" s="102"/>
      <c r="G38" s="103">
        <f>ROUND(G40/G39,2)</f>
        <v>7.04</v>
      </c>
      <c r="H38" s="104"/>
      <c r="I38" s="149">
        <f aca="true" t="shared" si="7" ref="I38:I41">G38</f>
        <v>7.04</v>
      </c>
      <c r="J38" s="104"/>
      <c r="K38" s="103">
        <f>ROUND(K40/K39,2)</f>
        <v>4.42</v>
      </c>
      <c r="L38" s="104"/>
      <c r="M38" s="149">
        <f aca="true" t="shared" si="8" ref="M38:M41">K38</f>
        <v>4.42</v>
      </c>
      <c r="N38" s="150"/>
    </row>
    <row r="39" spans="1:14" ht="15.75">
      <c r="A39" s="62"/>
      <c r="B39" s="101"/>
      <c r="C39" s="61" t="s">
        <v>75</v>
      </c>
      <c r="D39" s="61" t="s">
        <v>50</v>
      </c>
      <c r="E39" s="105" t="s">
        <v>50</v>
      </c>
      <c r="F39" s="102"/>
      <c r="G39" s="106">
        <v>220</v>
      </c>
      <c r="H39" s="107"/>
      <c r="I39" s="151">
        <f t="shared" si="7"/>
        <v>220</v>
      </c>
      <c r="J39" s="107"/>
      <c r="K39" s="106">
        <v>220</v>
      </c>
      <c r="L39" s="107"/>
      <c r="M39" s="151">
        <f t="shared" si="8"/>
        <v>220</v>
      </c>
      <c r="N39" s="152"/>
    </row>
    <row r="40" spans="1:14" ht="15.75">
      <c r="A40" s="62"/>
      <c r="B40" s="101"/>
      <c r="C40" s="61"/>
      <c r="D40" s="61" t="s">
        <v>50</v>
      </c>
      <c r="E40" s="105" t="s">
        <v>76</v>
      </c>
      <c r="F40" s="102"/>
      <c r="G40" s="103">
        <f>1455.02*1.0647</f>
        <v>1549.159794</v>
      </c>
      <c r="H40" s="104"/>
      <c r="I40" s="149">
        <f t="shared" si="7"/>
        <v>1549.159794</v>
      </c>
      <c r="J40" s="104"/>
      <c r="K40" s="116">
        <v>972.61</v>
      </c>
      <c r="L40" s="162"/>
      <c r="M40" s="180">
        <f t="shared" si="8"/>
        <v>972.61</v>
      </c>
      <c r="N40" s="150"/>
    </row>
    <row r="41" spans="1:14" ht="15.75">
      <c r="A41" s="62"/>
      <c r="B41" s="101"/>
      <c r="C41" s="61" t="s">
        <v>77</v>
      </c>
      <c r="D41" s="61" t="s">
        <v>50</v>
      </c>
      <c r="E41" s="105" t="s">
        <v>50</v>
      </c>
      <c r="F41" s="102"/>
      <c r="G41" s="103">
        <f>937*0.4</f>
        <v>374.8</v>
      </c>
      <c r="H41" s="104"/>
      <c r="I41" s="149">
        <f t="shared" si="7"/>
        <v>374.8</v>
      </c>
      <c r="J41" s="104"/>
      <c r="K41" s="103">
        <v>0</v>
      </c>
      <c r="L41" s="104"/>
      <c r="M41" s="149">
        <f t="shared" si="8"/>
        <v>0</v>
      </c>
      <c r="N41" s="150"/>
    </row>
    <row r="42" spans="1:14" ht="15.75">
      <c r="A42" s="62"/>
      <c r="B42" s="101"/>
      <c r="C42" s="61"/>
      <c r="D42" s="61" t="s">
        <v>50</v>
      </c>
      <c r="E42" s="105" t="s">
        <v>63</v>
      </c>
      <c r="F42" s="102"/>
      <c r="G42" s="108">
        <f aca="true" t="shared" si="9" ref="G42:K42">G40+G41</f>
        <v>1923.9597939999999</v>
      </c>
      <c r="H42" s="109"/>
      <c r="I42" s="153">
        <f t="shared" si="9"/>
        <v>1923.9597939999999</v>
      </c>
      <c r="J42" s="109"/>
      <c r="K42" s="108">
        <f t="shared" si="9"/>
        <v>972.61</v>
      </c>
      <c r="L42" s="109"/>
      <c r="M42" s="153">
        <f>M40+M41</f>
        <v>972.61</v>
      </c>
      <c r="N42" s="152"/>
    </row>
    <row r="43" spans="1:14" ht="15.75">
      <c r="A43" s="62"/>
      <c r="B43" s="101"/>
      <c r="C43" s="61" t="s">
        <v>78</v>
      </c>
      <c r="D43" s="61" t="s">
        <v>50</v>
      </c>
      <c r="E43" s="105" t="s">
        <v>50</v>
      </c>
      <c r="F43" s="102"/>
      <c r="G43" s="103">
        <f aca="true" t="shared" si="10" ref="G43:K43">ROUND($G$77*25.25*G38*1.5,2)</f>
        <v>133.32</v>
      </c>
      <c r="H43" s="104"/>
      <c r="I43" s="103">
        <f t="shared" si="10"/>
        <v>133.32</v>
      </c>
      <c r="J43" s="104"/>
      <c r="K43" s="103">
        <f t="shared" si="10"/>
        <v>83.7</v>
      </c>
      <c r="L43" s="104"/>
      <c r="M43" s="103">
        <f>ROUND($G$77*25.25*M38*1.5,2)</f>
        <v>83.7</v>
      </c>
      <c r="N43" s="150"/>
    </row>
    <row r="44" spans="1:14" ht="15.75">
      <c r="A44" s="62"/>
      <c r="B44" s="101"/>
      <c r="C44" s="61" t="s">
        <v>79</v>
      </c>
      <c r="D44" s="61"/>
      <c r="E44" s="102"/>
      <c r="F44" s="102"/>
      <c r="G44" s="103">
        <v>0</v>
      </c>
      <c r="H44" s="104"/>
      <c r="I44" s="149">
        <f>ROUND(4.33*(313/12)*I38*G78,2)</f>
        <v>159.02</v>
      </c>
      <c r="J44" s="104"/>
      <c r="K44" s="103">
        <v>0</v>
      </c>
      <c r="L44" s="104"/>
      <c r="M44" s="149">
        <f>ROUND(4.33*(313/12)*M38*G78,2)</f>
        <v>99.84</v>
      </c>
      <c r="N44" s="150"/>
    </row>
    <row r="45" spans="1:14" ht="15.75">
      <c r="A45" s="62"/>
      <c r="B45" s="101"/>
      <c r="C45" s="110" t="s">
        <v>80</v>
      </c>
      <c r="D45" s="110" t="s">
        <v>50</v>
      </c>
      <c r="E45" s="111" t="s">
        <v>50</v>
      </c>
      <c r="F45" s="110"/>
      <c r="G45" s="112">
        <f>ROUND(10/12*7.33*G38*2,2)</f>
        <v>86.01</v>
      </c>
      <c r="H45" s="113"/>
      <c r="I45" s="154">
        <v>0</v>
      </c>
      <c r="J45" s="113"/>
      <c r="K45" s="112">
        <f>ROUND(10/12*7.33*K38*2,2)</f>
        <v>54</v>
      </c>
      <c r="L45" s="113"/>
      <c r="M45" s="154">
        <v>0</v>
      </c>
      <c r="N45" s="150"/>
    </row>
    <row r="46" spans="1:14" ht="15.75">
      <c r="A46" s="62"/>
      <c r="B46" s="101"/>
      <c r="C46" s="61" t="s">
        <v>81</v>
      </c>
      <c r="D46" s="61" t="s">
        <v>50</v>
      </c>
      <c r="E46" s="58" t="s">
        <v>50</v>
      </c>
      <c r="F46" s="61"/>
      <c r="G46" s="108">
        <v>0</v>
      </c>
      <c r="H46" s="109"/>
      <c r="I46" s="153">
        <f>ROUND((10/12*7.33*I38*2)+(10/12*4.33*I38*2*G78),2)</f>
        <v>96.17</v>
      </c>
      <c r="J46" s="109"/>
      <c r="K46" s="108">
        <v>0</v>
      </c>
      <c r="L46" s="109"/>
      <c r="M46" s="153">
        <f>ROUND((10/12*7.33*M38*2)+(10/12*4.33*M38*2*G78),2)</f>
        <v>60.38</v>
      </c>
      <c r="N46" s="152"/>
    </row>
    <row r="47" spans="1:14" ht="15.75">
      <c r="A47" s="62"/>
      <c r="B47" s="101"/>
      <c r="C47" s="61"/>
      <c r="D47" s="61" t="s">
        <v>50</v>
      </c>
      <c r="E47" s="58" t="s">
        <v>82</v>
      </c>
      <c r="F47" s="61"/>
      <c r="G47" s="103">
        <f aca="true" t="shared" si="11" ref="G47:K47">SUM(G42:G46)</f>
        <v>2143.2897940000003</v>
      </c>
      <c r="H47" s="104"/>
      <c r="I47" s="149">
        <f t="shared" si="11"/>
        <v>2312.469794</v>
      </c>
      <c r="J47" s="104"/>
      <c r="K47" s="103">
        <f t="shared" si="11"/>
        <v>1110.31</v>
      </c>
      <c r="L47" s="104"/>
      <c r="M47" s="149">
        <f>SUM(M42:M46)</f>
        <v>1216.53</v>
      </c>
      <c r="N47" s="155"/>
    </row>
    <row r="48" spans="1:14" ht="15.75">
      <c r="A48" s="62"/>
      <c r="B48" s="101"/>
      <c r="C48" s="61" t="s">
        <v>83</v>
      </c>
      <c r="D48" s="61"/>
      <c r="E48" s="58"/>
      <c r="F48" s="61"/>
      <c r="G48" s="103">
        <f aca="true" t="shared" si="12" ref="G48:K48">ROUND((1+$G$79)*G47,2)</f>
        <v>3885.57</v>
      </c>
      <c r="H48" s="104"/>
      <c r="I48" s="103">
        <f t="shared" si="12"/>
        <v>4192.28</v>
      </c>
      <c r="J48" s="104"/>
      <c r="K48" s="103">
        <f t="shared" si="12"/>
        <v>2012.88</v>
      </c>
      <c r="L48" s="104"/>
      <c r="M48" s="103">
        <f>ROUND((1+$G$79)*M47,2)</f>
        <v>2205.45</v>
      </c>
      <c r="N48" s="155"/>
    </row>
    <row r="49" spans="1:14" ht="15.75">
      <c r="A49" s="62"/>
      <c r="B49" s="101"/>
      <c r="C49" s="114" t="s">
        <v>84</v>
      </c>
      <c r="D49" s="61"/>
      <c r="E49" s="58"/>
      <c r="F49" s="61"/>
      <c r="G49" s="103">
        <f>149.06*1.0647</f>
        <v>158.704182</v>
      </c>
      <c r="H49" s="104"/>
      <c r="I49" s="149">
        <f aca="true" t="shared" si="13" ref="I49:I53">G49</f>
        <v>158.704182</v>
      </c>
      <c r="J49" s="104"/>
      <c r="K49" s="103">
        <v>158.58</v>
      </c>
      <c r="L49" s="104"/>
      <c r="M49" s="149">
        <f aca="true" t="shared" si="14" ref="M49:M53">K49</f>
        <v>158.58</v>
      </c>
      <c r="N49" s="155"/>
    </row>
    <row r="50" spans="1:14" ht="15.75">
      <c r="A50" s="62"/>
      <c r="B50" s="101"/>
      <c r="C50" s="114" t="s">
        <v>85</v>
      </c>
      <c r="D50" s="61"/>
      <c r="E50" s="58"/>
      <c r="F50" s="61"/>
      <c r="G50" s="103">
        <f>G51</f>
        <v>13.2253485</v>
      </c>
      <c r="H50" s="104"/>
      <c r="I50" s="149">
        <f t="shared" si="13"/>
        <v>13.2253485</v>
      </c>
      <c r="J50" s="104"/>
      <c r="K50" s="103">
        <f>K51</f>
        <v>13.215000000000002</v>
      </c>
      <c r="L50" s="104"/>
      <c r="M50" s="149">
        <f t="shared" si="14"/>
        <v>13.215000000000002</v>
      </c>
      <c r="N50" s="155"/>
    </row>
    <row r="51" spans="1:14" ht="15.75">
      <c r="A51" s="62"/>
      <c r="B51" s="101"/>
      <c r="C51" s="115" t="s">
        <v>86</v>
      </c>
      <c r="D51" s="61"/>
      <c r="E51" s="58"/>
      <c r="F51" s="61"/>
      <c r="G51" s="116">
        <f>G49/12</f>
        <v>13.2253485</v>
      </c>
      <c r="H51" s="104"/>
      <c r="I51" s="149">
        <f t="shared" si="13"/>
        <v>13.2253485</v>
      </c>
      <c r="J51" s="104"/>
      <c r="K51" s="116">
        <f>K49/12</f>
        <v>13.215000000000002</v>
      </c>
      <c r="L51" s="104"/>
      <c r="M51" s="149">
        <f t="shared" si="14"/>
        <v>13.215000000000002</v>
      </c>
      <c r="N51" s="155"/>
    </row>
    <row r="52" spans="1:14" ht="15.75">
      <c r="A52" s="62"/>
      <c r="B52" s="101"/>
      <c r="C52" s="114" t="s">
        <v>87</v>
      </c>
      <c r="D52" s="115"/>
      <c r="E52" s="127"/>
      <c r="F52" s="115"/>
      <c r="G52" s="116">
        <f>11.45*26.08*0.8*1.0647</f>
        <v>254.34916416</v>
      </c>
      <c r="H52" s="117"/>
      <c r="I52" s="149">
        <f t="shared" si="13"/>
        <v>254.34916416</v>
      </c>
      <c r="J52" s="117"/>
      <c r="K52" s="116">
        <f>12.18*26.08*0.8</f>
        <v>254.12351999999998</v>
      </c>
      <c r="L52" s="117"/>
      <c r="M52" s="149">
        <f t="shared" si="14"/>
        <v>254.12351999999998</v>
      </c>
      <c r="N52" s="155"/>
    </row>
    <row r="53" spans="1:14" ht="15.75">
      <c r="A53" s="62"/>
      <c r="B53" s="70"/>
      <c r="C53" s="118" t="s">
        <v>88</v>
      </c>
      <c r="D53" s="118"/>
      <c r="E53" s="119"/>
      <c r="F53" s="118"/>
      <c r="G53" s="108">
        <f>IF(($M$77*$M$78*26)-(G42*0.06)&lt;0,0,($M$77*$M$78*26)-(G42*0.06))</f>
        <v>100.36241236000002</v>
      </c>
      <c r="H53" s="109"/>
      <c r="I53" s="153">
        <f t="shared" si="13"/>
        <v>100.36241236000002</v>
      </c>
      <c r="J53" s="109"/>
      <c r="K53" s="108">
        <f>IF(($M$77*$M$78*26)-(K42*0.06)&lt;0,0,($M$77*$M$78*26)-(K42*0.06))</f>
        <v>157.4434</v>
      </c>
      <c r="L53" s="109"/>
      <c r="M53" s="153">
        <f t="shared" si="14"/>
        <v>157.4434</v>
      </c>
      <c r="N53" s="156"/>
    </row>
    <row r="54" spans="1:14" ht="24" customHeight="1">
      <c r="A54" s="62"/>
      <c r="B54" s="70"/>
      <c r="C54" s="71" t="s">
        <v>89</v>
      </c>
      <c r="D54" s="71" t="s">
        <v>50</v>
      </c>
      <c r="E54" s="100" t="s">
        <v>90</v>
      </c>
      <c r="F54" s="71"/>
      <c r="G54" s="157">
        <f aca="true" t="shared" si="15" ref="G54:K54">SUM(G48:G53)</f>
        <v>4425.436455520001</v>
      </c>
      <c r="H54" s="121"/>
      <c r="I54" s="157">
        <f t="shared" si="15"/>
        <v>4732.146455520001</v>
      </c>
      <c r="J54" s="121"/>
      <c r="K54" s="157">
        <f t="shared" si="15"/>
        <v>2609.4569200000005</v>
      </c>
      <c r="L54" s="121"/>
      <c r="M54" s="157">
        <f>SUM(M48:M53)</f>
        <v>2802.0269200000002</v>
      </c>
      <c r="N54" s="156"/>
    </row>
    <row r="55" spans="1:14" ht="15.75">
      <c r="A55" s="62"/>
      <c r="B55" s="61"/>
      <c r="C55" s="61" t="s">
        <v>54</v>
      </c>
      <c r="D55" s="61" t="s">
        <v>54</v>
      </c>
      <c r="E55" s="58" t="s">
        <v>54</v>
      </c>
      <c r="F55" s="61" t="s">
        <v>54</v>
      </c>
      <c r="G55" s="61" t="s">
        <v>54</v>
      </c>
      <c r="H55" s="61" t="s">
        <v>54</v>
      </c>
      <c r="I55" s="61" t="s">
        <v>54</v>
      </c>
      <c r="J55" s="61" t="s">
        <v>54</v>
      </c>
      <c r="K55" s="61" t="s">
        <v>54</v>
      </c>
      <c r="L55" s="61" t="s">
        <v>54</v>
      </c>
      <c r="M55" s="61" t="s">
        <v>54</v>
      </c>
      <c r="N55" s="104"/>
    </row>
    <row r="56" spans="1:14" ht="24" customHeight="1">
      <c r="A56" s="62"/>
      <c r="B56" s="93"/>
      <c r="C56" s="94" t="s">
        <v>1</v>
      </c>
      <c r="D56" s="95" t="s">
        <v>50</v>
      </c>
      <c r="E56" s="96" t="s">
        <v>50</v>
      </c>
      <c r="F56" s="97"/>
      <c r="G56" s="98"/>
      <c r="H56" s="99" t="s">
        <v>68</v>
      </c>
      <c r="I56" s="145"/>
      <c r="J56" s="145" t="s">
        <v>54</v>
      </c>
      <c r="K56" s="98"/>
      <c r="L56" s="99" t="s">
        <v>69</v>
      </c>
      <c r="M56" s="145"/>
      <c r="N56" s="146"/>
    </row>
    <row r="57" spans="1:14" ht="13.5" customHeight="1">
      <c r="A57" s="62"/>
      <c r="B57" s="70"/>
      <c r="C57" s="71"/>
      <c r="D57" s="71"/>
      <c r="E57" s="100"/>
      <c r="F57" s="100"/>
      <c r="G57" s="72" t="s">
        <v>59</v>
      </c>
      <c r="H57" s="73"/>
      <c r="I57" s="147" t="s">
        <v>60</v>
      </c>
      <c r="J57" s="73"/>
      <c r="K57" s="72" t="s">
        <v>59</v>
      </c>
      <c r="L57" s="73"/>
      <c r="M57" s="147" t="s">
        <v>60</v>
      </c>
      <c r="N57" s="148"/>
    </row>
    <row r="58" spans="1:14" ht="15.75">
      <c r="A58" s="62"/>
      <c r="B58" s="101"/>
      <c r="C58" s="61" t="s">
        <v>73</v>
      </c>
      <c r="D58" s="61" t="s">
        <v>50</v>
      </c>
      <c r="E58" s="102" t="s">
        <v>74</v>
      </c>
      <c r="F58" s="102"/>
      <c r="G58" s="103">
        <f>ROUND(G60/G59,2)</f>
        <v>11.36</v>
      </c>
      <c r="H58" s="104"/>
      <c r="I58" s="149">
        <f aca="true" t="shared" si="16" ref="I58:I61">G58</f>
        <v>11.36</v>
      </c>
      <c r="J58" s="104"/>
      <c r="K58" s="103">
        <f>ROUND(K60/K59,2)</f>
        <v>4.42</v>
      </c>
      <c r="L58" s="104"/>
      <c r="M58" s="149">
        <f aca="true" t="shared" si="17" ref="M58:M61">K58</f>
        <v>4.42</v>
      </c>
      <c r="N58" s="150"/>
    </row>
    <row r="59" spans="1:14" ht="15.75">
      <c r="A59" s="62"/>
      <c r="B59" s="101"/>
      <c r="C59" s="61" t="s">
        <v>75</v>
      </c>
      <c r="D59" s="61" t="s">
        <v>50</v>
      </c>
      <c r="E59" s="105" t="s">
        <v>50</v>
      </c>
      <c r="F59" s="102"/>
      <c r="G59" s="106">
        <v>220</v>
      </c>
      <c r="H59" s="107"/>
      <c r="I59" s="151">
        <f aca="true" t="shared" si="18" ref="I59:M59">G59</f>
        <v>220</v>
      </c>
      <c r="J59" s="107"/>
      <c r="K59" s="106">
        <f t="shared" si="18"/>
        <v>220</v>
      </c>
      <c r="L59" s="107"/>
      <c r="M59" s="151">
        <f t="shared" si="18"/>
        <v>220</v>
      </c>
      <c r="N59" s="152"/>
    </row>
    <row r="60" spans="1:14" ht="15.75">
      <c r="A60" s="62"/>
      <c r="B60" s="101"/>
      <c r="C60" s="61"/>
      <c r="D60" s="61" t="s">
        <v>50</v>
      </c>
      <c r="E60" s="105" t="s">
        <v>76</v>
      </c>
      <c r="F60" s="102"/>
      <c r="G60" s="103">
        <v>2500</v>
      </c>
      <c r="H60" s="104"/>
      <c r="I60" s="149">
        <f t="shared" si="16"/>
        <v>2500</v>
      </c>
      <c r="J60" s="104"/>
      <c r="K60" s="103">
        <v>972.61</v>
      </c>
      <c r="L60" s="104"/>
      <c r="M60" s="149">
        <f t="shared" si="17"/>
        <v>972.61</v>
      </c>
      <c r="N60" s="150"/>
    </row>
    <row r="61" spans="1:14" ht="15.75">
      <c r="A61" s="62"/>
      <c r="B61" s="101"/>
      <c r="C61" s="61" t="s">
        <v>77</v>
      </c>
      <c r="D61" s="61" t="s">
        <v>50</v>
      </c>
      <c r="E61" s="105" t="s">
        <v>50</v>
      </c>
      <c r="F61" s="102"/>
      <c r="G61" s="103">
        <v>0</v>
      </c>
      <c r="H61" s="104"/>
      <c r="I61" s="149">
        <f t="shared" si="16"/>
        <v>0</v>
      </c>
      <c r="J61" s="104"/>
      <c r="K61" s="103">
        <v>0</v>
      </c>
      <c r="L61" s="104"/>
      <c r="M61" s="149">
        <f t="shared" si="17"/>
        <v>0</v>
      </c>
      <c r="N61" s="150"/>
    </row>
    <row r="62" spans="1:14" ht="15.75">
      <c r="A62" s="62"/>
      <c r="B62" s="101"/>
      <c r="C62" s="61"/>
      <c r="D62" s="61" t="s">
        <v>50</v>
      </c>
      <c r="E62" s="105" t="s">
        <v>63</v>
      </c>
      <c r="F62" s="102"/>
      <c r="G62" s="108">
        <f aca="true" t="shared" si="19" ref="G62:K62">G60+G61</f>
        <v>2500</v>
      </c>
      <c r="H62" s="109"/>
      <c r="I62" s="153">
        <f t="shared" si="19"/>
        <v>2500</v>
      </c>
      <c r="J62" s="109"/>
      <c r="K62" s="108">
        <f t="shared" si="19"/>
        <v>972.61</v>
      </c>
      <c r="L62" s="109"/>
      <c r="M62" s="153">
        <f>M60+M61</f>
        <v>972.61</v>
      </c>
      <c r="N62" s="152"/>
    </row>
    <row r="63" spans="1:14" ht="15.75">
      <c r="A63" s="62"/>
      <c r="B63" s="101"/>
      <c r="C63" s="61" t="s">
        <v>78</v>
      </c>
      <c r="D63" s="61" t="s">
        <v>50</v>
      </c>
      <c r="E63" s="105" t="s">
        <v>50</v>
      </c>
      <c r="F63" s="102"/>
      <c r="G63" s="103">
        <f aca="true" t="shared" si="20" ref="G63:K63">ROUND($G$77*25.25*G58*1.5,2)</f>
        <v>215.13</v>
      </c>
      <c r="H63" s="104"/>
      <c r="I63" s="103">
        <f t="shared" si="20"/>
        <v>215.13</v>
      </c>
      <c r="J63" s="104"/>
      <c r="K63" s="103">
        <f t="shared" si="20"/>
        <v>83.7</v>
      </c>
      <c r="L63" s="104"/>
      <c r="M63" s="103">
        <f>ROUND($G$77*25.25*M58*1.5,2)</f>
        <v>83.7</v>
      </c>
      <c r="N63" s="150"/>
    </row>
    <row r="64" spans="1:14" ht="15.75">
      <c r="A64" s="62"/>
      <c r="B64" s="101"/>
      <c r="C64" s="61" t="s">
        <v>79</v>
      </c>
      <c r="D64" s="61"/>
      <c r="E64" s="102"/>
      <c r="F64" s="102"/>
      <c r="G64" s="103">
        <v>0</v>
      </c>
      <c r="H64" s="104"/>
      <c r="I64" s="149">
        <f>ROUND(4.33*(313/12)*I58*G78,2)</f>
        <v>256.6</v>
      </c>
      <c r="J64" s="104"/>
      <c r="K64" s="103">
        <v>0</v>
      </c>
      <c r="L64" s="104"/>
      <c r="M64" s="149">
        <f>ROUND(4.33*(313/12)*M58*G78,2)</f>
        <v>99.84</v>
      </c>
      <c r="N64" s="150"/>
    </row>
    <row r="65" spans="1:14" ht="15.75">
      <c r="A65" s="62"/>
      <c r="B65" s="101"/>
      <c r="C65" s="110" t="s">
        <v>80</v>
      </c>
      <c r="D65" s="110" t="s">
        <v>50</v>
      </c>
      <c r="E65" s="111" t="s">
        <v>50</v>
      </c>
      <c r="F65" s="110"/>
      <c r="G65" s="112">
        <f>ROUND(10/12*7.33*G58*2,2)</f>
        <v>138.78</v>
      </c>
      <c r="H65" s="113"/>
      <c r="I65" s="154">
        <v>0</v>
      </c>
      <c r="J65" s="113"/>
      <c r="K65" s="112">
        <f>ROUND(10/12*7.33*K58*2,2)</f>
        <v>54</v>
      </c>
      <c r="L65" s="113"/>
      <c r="M65" s="149">
        <v>0</v>
      </c>
      <c r="N65" s="150"/>
    </row>
    <row r="66" spans="1:14" ht="15.75">
      <c r="A66" s="62"/>
      <c r="B66" s="101"/>
      <c r="C66" s="61" t="s">
        <v>81</v>
      </c>
      <c r="D66" s="61" t="s">
        <v>50</v>
      </c>
      <c r="E66" s="58" t="s">
        <v>50</v>
      </c>
      <c r="F66" s="61"/>
      <c r="G66" s="108">
        <v>0</v>
      </c>
      <c r="H66" s="109"/>
      <c r="I66" s="153">
        <f>ROUND((10/12*7.33*I58*2)+(10/12*4.33*I58*2*G78),2)</f>
        <v>155.18</v>
      </c>
      <c r="J66" s="109"/>
      <c r="K66" s="108">
        <v>0</v>
      </c>
      <c r="L66" s="109"/>
      <c r="M66" s="153">
        <f>ROUND((10/12*7.33*M58*2)+(10/12*4.33*M58*2*G78),2)</f>
        <v>60.38</v>
      </c>
      <c r="N66" s="152"/>
    </row>
    <row r="67" spans="1:14" ht="15.75">
      <c r="A67" s="62"/>
      <c r="B67" s="101"/>
      <c r="C67" s="61"/>
      <c r="D67" s="61" t="s">
        <v>50</v>
      </c>
      <c r="E67" s="58" t="s">
        <v>82</v>
      </c>
      <c r="F67" s="61"/>
      <c r="G67" s="103">
        <f aca="true" t="shared" si="21" ref="G67:K67">SUM(G62:G66)</f>
        <v>2853.9100000000003</v>
      </c>
      <c r="H67" s="104"/>
      <c r="I67" s="149">
        <f t="shared" si="21"/>
        <v>3126.91</v>
      </c>
      <c r="J67" s="104"/>
      <c r="K67" s="103">
        <f t="shared" si="21"/>
        <v>1110.31</v>
      </c>
      <c r="L67" s="104"/>
      <c r="M67" s="149">
        <f>SUM(M62:M66)</f>
        <v>1216.53</v>
      </c>
      <c r="N67" s="155"/>
    </row>
    <row r="68" spans="1:14" ht="15.75">
      <c r="A68" s="62"/>
      <c r="B68" s="101"/>
      <c r="C68" s="61" t="s">
        <v>83</v>
      </c>
      <c r="D68" s="61"/>
      <c r="E68" s="58"/>
      <c r="F68" s="61"/>
      <c r="G68" s="103">
        <f aca="true" t="shared" si="22" ref="G68:K68">ROUND((1+$G$79)*G67,2)</f>
        <v>5173.85</v>
      </c>
      <c r="H68" s="104"/>
      <c r="I68" s="103">
        <f t="shared" si="22"/>
        <v>5668.78</v>
      </c>
      <c r="J68" s="104"/>
      <c r="K68" s="103">
        <f t="shared" si="22"/>
        <v>2012.88</v>
      </c>
      <c r="L68" s="104"/>
      <c r="M68" s="103">
        <f>ROUND((1+$G$79)*M67,2)</f>
        <v>2205.45</v>
      </c>
      <c r="N68" s="155"/>
    </row>
    <row r="69" spans="1:14" ht="15.75">
      <c r="A69" s="62"/>
      <c r="B69" s="101"/>
      <c r="C69" s="114" t="s">
        <v>84</v>
      </c>
      <c r="D69" s="61"/>
      <c r="E69" s="58"/>
      <c r="F69" s="61"/>
      <c r="G69" s="103">
        <v>158.58</v>
      </c>
      <c r="H69" s="104"/>
      <c r="I69" s="149">
        <f aca="true" t="shared" si="23" ref="I69:I73">G69</f>
        <v>158.58</v>
      </c>
      <c r="J69" s="104"/>
      <c r="K69" s="103">
        <v>158.58</v>
      </c>
      <c r="L69" s="104"/>
      <c r="M69" s="149">
        <f aca="true" t="shared" si="24" ref="M69:M73">K69</f>
        <v>158.58</v>
      </c>
      <c r="N69" s="155"/>
    </row>
    <row r="70" spans="1:14" ht="15.75">
      <c r="A70" s="62"/>
      <c r="B70" s="101"/>
      <c r="C70" s="114" t="s">
        <v>85</v>
      </c>
      <c r="D70" s="61"/>
      <c r="E70" s="58"/>
      <c r="F70" s="61"/>
      <c r="G70" s="103">
        <f>G71</f>
        <v>13.215000000000002</v>
      </c>
      <c r="H70" s="104"/>
      <c r="I70" s="149">
        <f t="shared" si="23"/>
        <v>13.215000000000002</v>
      </c>
      <c r="J70" s="104"/>
      <c r="K70" s="103">
        <f>K71</f>
        <v>13.215000000000002</v>
      </c>
      <c r="L70" s="104"/>
      <c r="M70" s="149">
        <f t="shared" si="24"/>
        <v>13.215000000000002</v>
      </c>
      <c r="N70" s="155"/>
    </row>
    <row r="71" spans="1:14" ht="15.75">
      <c r="A71" s="62"/>
      <c r="B71" s="101"/>
      <c r="C71" s="115" t="s">
        <v>86</v>
      </c>
      <c r="D71" s="61"/>
      <c r="E71" s="58"/>
      <c r="F71" s="61"/>
      <c r="G71" s="116">
        <f>G69/12</f>
        <v>13.215000000000002</v>
      </c>
      <c r="H71" s="104"/>
      <c r="I71" s="149">
        <f t="shared" si="23"/>
        <v>13.215000000000002</v>
      </c>
      <c r="J71" s="104"/>
      <c r="K71" s="116">
        <f>K69/12</f>
        <v>13.215000000000002</v>
      </c>
      <c r="L71" s="104"/>
      <c r="M71" s="149">
        <f t="shared" si="24"/>
        <v>13.215000000000002</v>
      </c>
      <c r="N71" s="155"/>
    </row>
    <row r="72" spans="1:14" ht="15.75">
      <c r="A72" s="62"/>
      <c r="B72" s="101"/>
      <c r="C72" s="114" t="s">
        <v>87</v>
      </c>
      <c r="D72" s="61"/>
      <c r="E72" s="58"/>
      <c r="F72" s="61"/>
      <c r="G72" s="116">
        <f>12.18*26.08*0.8</f>
        <v>254.12351999999998</v>
      </c>
      <c r="H72" s="117"/>
      <c r="I72" s="149">
        <f t="shared" si="23"/>
        <v>254.12351999999998</v>
      </c>
      <c r="J72" s="117"/>
      <c r="K72" s="116">
        <f>12.18*26.08</f>
        <v>317.65439999999995</v>
      </c>
      <c r="L72" s="117"/>
      <c r="M72" s="149">
        <f t="shared" si="24"/>
        <v>317.65439999999995</v>
      </c>
      <c r="N72" s="155"/>
    </row>
    <row r="73" spans="1:14" ht="15.75">
      <c r="A73" s="62"/>
      <c r="B73" s="70"/>
      <c r="C73" s="118" t="s">
        <v>88</v>
      </c>
      <c r="D73" s="118" t="s">
        <v>50</v>
      </c>
      <c r="E73" s="119" t="s">
        <v>50</v>
      </c>
      <c r="F73" s="118"/>
      <c r="G73" s="108">
        <f>IF(($M$77*$M$78*26)-(G62*0.06)&lt;0,0,($M$77*$M$78*26)-(G62*0.06))</f>
        <v>65.80000000000001</v>
      </c>
      <c r="H73" s="109"/>
      <c r="I73" s="153">
        <f t="shared" si="23"/>
        <v>65.80000000000001</v>
      </c>
      <c r="J73" s="109"/>
      <c r="K73" s="108">
        <f>IF(($M$77*$M$78*26)-(K62*0.06)&lt;0,0,($M$77*$M$78*26)-(K62*0.06))</f>
        <v>157.4434</v>
      </c>
      <c r="L73" s="109"/>
      <c r="M73" s="153">
        <f t="shared" si="24"/>
        <v>157.4434</v>
      </c>
      <c r="N73" s="156"/>
    </row>
    <row r="74" spans="1:14" ht="24" customHeight="1">
      <c r="A74" s="62"/>
      <c r="B74" s="70"/>
      <c r="C74" s="71" t="s">
        <v>89</v>
      </c>
      <c r="D74" s="71" t="s">
        <v>50</v>
      </c>
      <c r="E74" s="100" t="s">
        <v>90</v>
      </c>
      <c r="F74" s="71"/>
      <c r="G74" s="120">
        <f aca="true" t="shared" si="25" ref="G74:K74">SUM(G68:G73)</f>
        <v>5678.783520000001</v>
      </c>
      <c r="H74" s="121"/>
      <c r="I74" s="157">
        <f t="shared" si="25"/>
        <v>6173.71352</v>
      </c>
      <c r="J74" s="121"/>
      <c r="K74" s="120">
        <f t="shared" si="25"/>
        <v>2672.9878000000003</v>
      </c>
      <c r="L74" s="121"/>
      <c r="M74" s="157">
        <f>SUM(M68:M73)</f>
        <v>2865.5578</v>
      </c>
      <c r="N74" s="156"/>
    </row>
    <row r="75" spans="1:14" ht="15.75">
      <c r="A75" s="62"/>
      <c r="B75" s="61"/>
      <c r="C75" s="61" t="s">
        <v>54</v>
      </c>
      <c r="D75" s="61" t="s">
        <v>54</v>
      </c>
      <c r="E75" s="58" t="s">
        <v>54</v>
      </c>
      <c r="F75" s="61" t="s">
        <v>54</v>
      </c>
      <c r="G75" s="61" t="s">
        <v>54</v>
      </c>
      <c r="H75" s="61" t="s">
        <v>54</v>
      </c>
      <c r="I75" s="61" t="s">
        <v>54</v>
      </c>
      <c r="J75" s="61" t="s">
        <v>54</v>
      </c>
      <c r="K75" s="61" t="s">
        <v>54</v>
      </c>
      <c r="L75" s="61" t="s">
        <v>54</v>
      </c>
      <c r="M75" s="61" t="s">
        <v>54</v>
      </c>
      <c r="N75" s="104"/>
    </row>
    <row r="76" spans="1:14" ht="15.75">
      <c r="A76" s="62"/>
      <c r="B76" s="122"/>
      <c r="C76" s="123"/>
      <c r="D76" s="123"/>
      <c r="E76" s="124" t="s">
        <v>91</v>
      </c>
      <c r="F76" s="123"/>
      <c r="G76" s="125">
        <v>1</v>
      </c>
      <c r="H76" s="61"/>
      <c r="I76" s="122"/>
      <c r="J76" s="123"/>
      <c r="K76" s="123" t="s">
        <v>92</v>
      </c>
      <c r="L76" s="123"/>
      <c r="M76" s="158"/>
      <c r="N76" s="104"/>
    </row>
    <row r="77" spans="1:14" ht="15.75">
      <c r="A77" s="62"/>
      <c r="B77" s="126"/>
      <c r="C77" s="115"/>
      <c r="D77" s="115"/>
      <c r="E77" s="127" t="s">
        <v>93</v>
      </c>
      <c r="F77" s="115"/>
      <c r="G77" s="128">
        <v>0.5</v>
      </c>
      <c r="H77" s="61"/>
      <c r="I77" s="126"/>
      <c r="J77" s="115"/>
      <c r="K77" s="127" t="s">
        <v>94</v>
      </c>
      <c r="L77" s="115"/>
      <c r="M77" s="159">
        <v>4.15</v>
      </c>
      <c r="N77" s="104"/>
    </row>
    <row r="78" spans="1:14" ht="15.75">
      <c r="A78" s="62"/>
      <c r="B78" s="126"/>
      <c r="C78" s="115"/>
      <c r="D78" s="115"/>
      <c r="E78" s="127" t="s">
        <v>95</v>
      </c>
      <c r="F78" s="115"/>
      <c r="G78" s="129">
        <v>0.2</v>
      </c>
      <c r="H78" s="61"/>
      <c r="I78" s="126"/>
      <c r="J78" s="115"/>
      <c r="K78" s="127" t="s">
        <v>96</v>
      </c>
      <c r="L78" s="115"/>
      <c r="M78" s="160">
        <v>2</v>
      </c>
      <c r="N78" s="104"/>
    </row>
    <row r="79" spans="1:14" ht="15.75">
      <c r="A79" s="62"/>
      <c r="B79" s="130"/>
      <c r="C79" s="131"/>
      <c r="D79" s="131"/>
      <c r="E79" s="132" t="s">
        <v>97</v>
      </c>
      <c r="F79" s="131"/>
      <c r="G79" s="133">
        <f>'Enc. Sociais'!$D$34</f>
        <v>0.8129000000000001</v>
      </c>
      <c r="H79" s="61"/>
      <c r="I79" s="130"/>
      <c r="J79" s="131"/>
      <c r="K79" s="132" t="s">
        <v>98</v>
      </c>
      <c r="L79" s="131"/>
      <c r="M79" s="161">
        <v>0.06</v>
      </c>
      <c r="N79" s="104"/>
    </row>
    <row r="80" spans="1:14" ht="15.75">
      <c r="A80" s="62"/>
      <c r="B80" s="115"/>
      <c r="C80" s="115"/>
      <c r="D80" s="115"/>
      <c r="E80" s="127"/>
      <c r="F80" s="115"/>
      <c r="G80" s="134"/>
      <c r="H80" s="61"/>
      <c r="I80" s="115"/>
      <c r="J80" s="115"/>
      <c r="K80" s="127"/>
      <c r="L80" s="115"/>
      <c r="M80" s="134"/>
      <c r="N80" s="104"/>
    </row>
    <row r="81" spans="1:14" ht="15.75">
      <c r="A81" s="62"/>
      <c r="B81" s="115" t="s">
        <v>99</v>
      </c>
      <c r="C81" s="115"/>
      <c r="D81" s="115"/>
      <c r="E81" s="127"/>
      <c r="F81" s="115"/>
      <c r="G81" s="134"/>
      <c r="H81" s="61"/>
      <c r="I81" s="115"/>
      <c r="J81" s="115"/>
      <c r="K81" s="127"/>
      <c r="L81" s="115"/>
      <c r="M81" s="134"/>
      <c r="N81" s="104"/>
    </row>
    <row r="82" spans="1:14" ht="15.75">
      <c r="A82" s="62"/>
      <c r="B82" s="115"/>
      <c r="C82" s="115"/>
      <c r="D82" s="115"/>
      <c r="E82" s="127"/>
      <c r="F82" s="115"/>
      <c r="G82" s="134"/>
      <c r="H82" s="61"/>
      <c r="I82" s="115"/>
      <c r="J82" s="115"/>
      <c r="K82" s="127"/>
      <c r="L82" s="115"/>
      <c r="M82" s="134"/>
      <c r="N82" s="104"/>
    </row>
    <row r="83" spans="1:14" ht="15.75">
      <c r="A83" s="62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104"/>
    </row>
    <row r="84" spans="1:14" ht="15.75">
      <c r="A84" s="63"/>
      <c r="B84" s="60" t="s">
        <v>100</v>
      </c>
      <c r="C84" s="60" t="s">
        <v>101</v>
      </c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104"/>
    </row>
    <row r="85" spans="1:14" ht="15.75">
      <c r="A85" s="62"/>
      <c r="B85" s="61"/>
      <c r="C85" s="61"/>
      <c r="D85" s="61"/>
      <c r="E85" s="61"/>
      <c r="F85" s="61"/>
      <c r="G85" s="61"/>
      <c r="H85" s="61"/>
      <c r="I85" s="135"/>
      <c r="J85" s="61"/>
      <c r="K85" s="104"/>
      <c r="L85" s="61"/>
      <c r="M85" s="104"/>
      <c r="N85" s="104"/>
    </row>
    <row r="86" spans="1:14" ht="15.75">
      <c r="A86" s="62"/>
      <c r="B86" s="61"/>
      <c r="C86" s="60" t="s">
        <v>102</v>
      </c>
      <c r="D86" s="61"/>
      <c r="E86" s="61"/>
      <c r="F86" s="61"/>
      <c r="G86" s="61"/>
      <c r="H86" s="61"/>
      <c r="I86" s="135"/>
      <c r="J86" s="61"/>
      <c r="K86" s="104"/>
      <c r="L86" s="61"/>
      <c r="M86" s="104"/>
      <c r="N86" s="104"/>
    </row>
    <row r="87" spans="1:14" ht="15.75">
      <c r="A87" s="62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104"/>
    </row>
    <row r="88" spans="1:14" ht="15.75">
      <c r="A88" s="62"/>
      <c r="B88" s="61"/>
      <c r="C88" s="58" t="s">
        <v>59</v>
      </c>
      <c r="D88" s="61"/>
      <c r="E88" s="61"/>
      <c r="F88" s="61"/>
      <c r="G88" s="135"/>
      <c r="H88" s="61"/>
      <c r="I88" s="104"/>
      <c r="J88" s="61"/>
      <c r="K88" s="61"/>
      <c r="L88" s="61"/>
      <c r="M88" s="104"/>
      <c r="N88" s="104"/>
    </row>
    <row r="89" spans="1:14" ht="15.75">
      <c r="A89" s="62"/>
      <c r="B89" s="61"/>
      <c r="C89" s="58" t="s">
        <v>103</v>
      </c>
      <c r="D89" s="61"/>
      <c r="E89" s="61">
        <f>E20</f>
        <v>2</v>
      </c>
      <c r="F89" s="61"/>
      <c r="G89" s="135"/>
      <c r="H89" s="61"/>
      <c r="I89" s="61"/>
      <c r="J89" s="61"/>
      <c r="K89" s="61"/>
      <c r="L89" s="61"/>
      <c r="M89" s="61"/>
      <c r="N89" s="104"/>
    </row>
    <row r="90" spans="1:14" ht="15.75">
      <c r="A90" s="62"/>
      <c r="B90" s="61"/>
      <c r="C90" s="58" t="s">
        <v>90</v>
      </c>
      <c r="D90" s="61"/>
      <c r="E90" s="104">
        <f>G54</f>
        <v>4425.436455520001</v>
      </c>
      <c r="F90" s="61"/>
      <c r="G90" s="104">
        <f>ROUND((+E90*E89),2)</f>
        <v>8850.87</v>
      </c>
      <c r="H90" s="61"/>
      <c r="I90" s="61"/>
      <c r="J90" s="61"/>
      <c r="K90" s="61"/>
      <c r="L90" s="61"/>
      <c r="M90" s="104"/>
      <c r="N90" s="104"/>
    </row>
    <row r="91" spans="1:14" ht="15.75">
      <c r="A91" s="62"/>
      <c r="B91" s="61"/>
      <c r="C91" s="58"/>
      <c r="D91" s="61"/>
      <c r="E91" s="61" t="s">
        <v>54</v>
      </c>
      <c r="F91" s="61"/>
      <c r="G91" s="135"/>
      <c r="H91" s="61"/>
      <c r="I91" s="61"/>
      <c r="J91" s="61"/>
      <c r="K91" s="61"/>
      <c r="L91" s="61"/>
      <c r="M91" s="61"/>
      <c r="N91" s="104"/>
    </row>
    <row r="92" spans="1:14" ht="15.75">
      <c r="A92" s="62"/>
      <c r="B92" s="61"/>
      <c r="C92" s="60" t="s">
        <v>58</v>
      </c>
      <c r="D92" s="61"/>
      <c r="E92" s="61"/>
      <c r="F92" s="61"/>
      <c r="G92" s="61"/>
      <c r="H92" s="61"/>
      <c r="I92" s="135"/>
      <c r="J92" s="61"/>
      <c r="K92" s="104"/>
      <c r="L92" s="61"/>
      <c r="M92" s="104"/>
      <c r="N92" s="61"/>
    </row>
    <row r="93" spans="1:14" ht="15.75">
      <c r="A93" s="62"/>
      <c r="B93" s="61"/>
      <c r="C93" s="61"/>
      <c r="D93" s="61"/>
      <c r="E93" s="61"/>
      <c r="F93" s="61"/>
      <c r="G93" s="135"/>
      <c r="H93" s="61"/>
      <c r="I93" s="104"/>
      <c r="J93" s="61"/>
      <c r="K93" s="104"/>
      <c r="L93" s="61"/>
      <c r="M93" s="61"/>
      <c r="N93" s="61"/>
    </row>
    <row r="94" spans="1:14" ht="15.75">
      <c r="A94" s="62"/>
      <c r="B94" s="61"/>
      <c r="C94" s="58" t="s">
        <v>59</v>
      </c>
      <c r="D94" s="61"/>
      <c r="E94" s="61"/>
      <c r="F94" s="61"/>
      <c r="G94" s="135"/>
      <c r="H94" s="61"/>
      <c r="I94" s="104"/>
      <c r="J94" s="61"/>
      <c r="K94" s="104"/>
      <c r="L94" s="61"/>
      <c r="M94" s="61"/>
      <c r="N94" s="61"/>
    </row>
    <row r="95" spans="1:14" ht="15.75">
      <c r="A95" s="62"/>
      <c r="B95" s="61"/>
      <c r="C95" s="58" t="s">
        <v>103</v>
      </c>
      <c r="D95" s="61"/>
      <c r="E95" s="135">
        <f>I20</f>
        <v>10</v>
      </c>
      <c r="F95" s="61"/>
      <c r="G95" s="135"/>
      <c r="H95" s="61"/>
      <c r="I95" s="61"/>
      <c r="J95" s="61"/>
      <c r="K95" s="104"/>
      <c r="L95" s="61"/>
      <c r="M95" s="61"/>
      <c r="N95" s="61"/>
    </row>
    <row r="96" spans="1:14" ht="15.75">
      <c r="A96" s="62"/>
      <c r="B96" s="61"/>
      <c r="C96" s="58" t="s">
        <v>90</v>
      </c>
      <c r="D96" s="61"/>
      <c r="E96" s="104">
        <f>K54</f>
        <v>2609.4569200000005</v>
      </c>
      <c r="F96" s="61"/>
      <c r="G96" s="104">
        <f>ROUND((+E96*E95),2)</f>
        <v>26094.57</v>
      </c>
      <c r="H96" s="61"/>
      <c r="I96" s="61"/>
      <c r="J96" s="61"/>
      <c r="K96" s="61"/>
      <c r="L96" s="61"/>
      <c r="M96" s="61"/>
      <c r="N96" s="61"/>
    </row>
    <row r="97" spans="1:14" ht="15.75">
      <c r="A97" s="62"/>
      <c r="B97" s="61"/>
      <c r="C97" s="58"/>
      <c r="D97" s="61"/>
      <c r="E97" s="61" t="s">
        <v>54</v>
      </c>
      <c r="F97" s="61"/>
      <c r="G97" s="135"/>
      <c r="H97" s="61"/>
      <c r="I97" s="61"/>
      <c r="J97" s="61"/>
      <c r="K97" s="61"/>
      <c r="L97" s="61"/>
      <c r="M97" s="61"/>
      <c r="N97" s="61"/>
    </row>
    <row r="98" spans="1:14" ht="15.75">
      <c r="A98" s="62"/>
      <c r="B98" s="61"/>
      <c r="C98" s="60" t="s">
        <v>68</v>
      </c>
      <c r="D98" s="61"/>
      <c r="E98" s="61"/>
      <c r="F98" s="61"/>
      <c r="G98" s="61"/>
      <c r="H98" s="61"/>
      <c r="I98" s="135"/>
      <c r="J98" s="61"/>
      <c r="K98" s="104"/>
      <c r="L98" s="61"/>
      <c r="M98" s="104"/>
      <c r="N98" s="61"/>
    </row>
    <row r="99" spans="1:14" ht="15.75">
      <c r="A99" s="62"/>
      <c r="B99" s="61"/>
      <c r="C99" s="61"/>
      <c r="D99" s="61"/>
      <c r="E99" s="61"/>
      <c r="F99" s="61"/>
      <c r="G99" s="135"/>
      <c r="H99" s="61"/>
      <c r="I99" s="104"/>
      <c r="J99" s="61"/>
      <c r="K99" s="104"/>
      <c r="L99" s="61"/>
      <c r="M99" s="61"/>
      <c r="N99" s="61"/>
    </row>
    <row r="100" spans="1:14" ht="15.75">
      <c r="A100" s="62"/>
      <c r="B100" s="61"/>
      <c r="C100" s="58" t="s">
        <v>59</v>
      </c>
      <c r="D100" s="61"/>
      <c r="E100" s="61"/>
      <c r="F100" s="61"/>
      <c r="G100" s="135"/>
      <c r="H100" s="61"/>
      <c r="I100" s="104"/>
      <c r="J100" s="61"/>
      <c r="K100" s="104"/>
      <c r="L100" s="61"/>
      <c r="M100" s="61"/>
      <c r="N100" s="61"/>
    </row>
    <row r="101" spans="1:14" ht="15.75">
      <c r="A101" s="62"/>
      <c r="B101" s="61"/>
      <c r="C101" s="58" t="s">
        <v>103</v>
      </c>
      <c r="D101" s="61"/>
      <c r="E101" s="135">
        <f>E31</f>
        <v>1</v>
      </c>
      <c r="F101" s="61"/>
      <c r="G101" s="135"/>
      <c r="H101" s="61"/>
      <c r="I101" s="61"/>
      <c r="J101" s="61"/>
      <c r="K101" s="104"/>
      <c r="L101" s="61"/>
      <c r="M101" s="61"/>
      <c r="N101" s="61"/>
    </row>
    <row r="102" spans="1:14" ht="15.75">
      <c r="A102" s="62"/>
      <c r="B102" s="61"/>
      <c r="C102" s="58" t="s">
        <v>90</v>
      </c>
      <c r="D102" s="61"/>
      <c r="E102" s="104">
        <f>G74</f>
        <v>5678.783520000001</v>
      </c>
      <c r="F102" s="61"/>
      <c r="G102" s="104">
        <f>ROUND((+E102*E101),2)</f>
        <v>5678.78</v>
      </c>
      <c r="H102" s="61"/>
      <c r="I102" s="61"/>
      <c r="J102" s="61"/>
      <c r="K102" s="61"/>
      <c r="L102" s="61"/>
      <c r="M102" s="61"/>
      <c r="N102" s="61"/>
    </row>
    <row r="103" spans="1:14" ht="15.75">
      <c r="A103" s="62"/>
      <c r="B103" s="61"/>
      <c r="C103" s="58"/>
      <c r="D103" s="61"/>
      <c r="E103" s="61" t="s">
        <v>54</v>
      </c>
      <c r="F103" s="61"/>
      <c r="G103" s="135"/>
      <c r="H103" s="61"/>
      <c r="I103" s="61"/>
      <c r="J103" s="61"/>
      <c r="K103" s="61"/>
      <c r="L103" s="61"/>
      <c r="M103" s="61"/>
      <c r="N103" s="61"/>
    </row>
    <row r="104" spans="1:14" ht="15.75">
      <c r="A104" s="62"/>
      <c r="B104" s="61"/>
      <c r="C104" s="60" t="s">
        <v>69</v>
      </c>
      <c r="D104" s="61"/>
      <c r="E104" s="61"/>
      <c r="F104" s="61"/>
      <c r="G104" s="61"/>
      <c r="H104" s="61"/>
      <c r="I104" s="135"/>
      <c r="J104" s="61"/>
      <c r="K104" s="104"/>
      <c r="L104" s="61"/>
      <c r="M104" s="104"/>
      <c r="N104" s="61"/>
    </row>
    <row r="105" spans="1:14" ht="15.75">
      <c r="A105" s="62"/>
      <c r="B105" s="61"/>
      <c r="C105" s="61"/>
      <c r="D105" s="61"/>
      <c r="E105" s="61"/>
      <c r="F105" s="61"/>
      <c r="G105" s="135"/>
      <c r="H105" s="61"/>
      <c r="I105" s="104"/>
      <c r="J105" s="61"/>
      <c r="K105" s="104"/>
      <c r="L105" s="61"/>
      <c r="M105" s="61"/>
      <c r="N105" s="61"/>
    </row>
    <row r="106" spans="1:14" ht="15.75">
      <c r="A106" s="62"/>
      <c r="B106" s="61"/>
      <c r="C106" s="58" t="s">
        <v>59</v>
      </c>
      <c r="D106" s="61"/>
      <c r="E106" s="61"/>
      <c r="F106" s="61"/>
      <c r="G106" s="135"/>
      <c r="H106" s="61"/>
      <c r="I106" s="104"/>
      <c r="J106" s="61"/>
      <c r="K106" s="104"/>
      <c r="L106" s="61"/>
      <c r="M106" s="61"/>
      <c r="N106" s="61"/>
    </row>
    <row r="107" spans="1:14" ht="15.75">
      <c r="A107" s="62"/>
      <c r="B107" s="61"/>
      <c r="C107" s="58" t="s">
        <v>103</v>
      </c>
      <c r="D107" s="61"/>
      <c r="E107" s="135">
        <f>I31</f>
        <v>43</v>
      </c>
      <c r="F107" s="61"/>
      <c r="G107" s="135"/>
      <c r="H107" s="61"/>
      <c r="I107" s="61"/>
      <c r="J107" s="61"/>
      <c r="K107" s="104"/>
      <c r="L107" s="61"/>
      <c r="M107" s="61"/>
      <c r="N107" s="61"/>
    </row>
    <row r="108" spans="1:14" ht="15.75">
      <c r="A108" s="62"/>
      <c r="B108" s="61"/>
      <c r="C108" s="58" t="s">
        <v>90</v>
      </c>
      <c r="D108" s="61"/>
      <c r="E108" s="104">
        <f>K74</f>
        <v>2672.9878000000003</v>
      </c>
      <c r="F108" s="61"/>
      <c r="G108" s="104">
        <f>ROUND((+E108*E107),2)</f>
        <v>114938.48</v>
      </c>
      <c r="H108" s="61"/>
      <c r="I108" s="61"/>
      <c r="J108" s="61"/>
      <c r="K108" s="61"/>
      <c r="L108" s="61"/>
      <c r="M108" s="61"/>
      <c r="N108" s="61"/>
    </row>
    <row r="109" spans="1:16" ht="15.75">
      <c r="A109" s="62"/>
      <c r="B109" s="61"/>
      <c r="C109" s="58"/>
      <c r="D109" s="61"/>
      <c r="E109" s="61" t="s">
        <v>54</v>
      </c>
      <c r="F109" s="61"/>
      <c r="G109" s="135"/>
      <c r="H109" s="61"/>
      <c r="I109" s="61"/>
      <c r="J109" s="61"/>
      <c r="K109" s="61"/>
      <c r="L109" s="61"/>
      <c r="M109" s="61"/>
      <c r="N109" s="61"/>
      <c r="P109" s="181"/>
    </row>
    <row r="110" spans="1:14" ht="15.75">
      <c r="A110" s="62"/>
      <c r="B110" s="61"/>
      <c r="C110" s="58"/>
      <c r="D110" s="61"/>
      <c r="E110" s="104"/>
      <c r="F110" s="61"/>
      <c r="G110" s="104"/>
      <c r="H110" s="61"/>
      <c r="I110" s="162">
        <f>SUM(G90:G109)</f>
        <v>155562.7</v>
      </c>
      <c r="J110" s="61"/>
      <c r="K110" s="61" t="s">
        <v>90</v>
      </c>
      <c r="L110" s="61"/>
      <c r="M110" s="61"/>
      <c r="N110" s="61"/>
    </row>
    <row r="111" spans="1:14" ht="15.75">
      <c r="A111" s="62"/>
      <c r="B111" s="61"/>
      <c r="C111" s="61"/>
      <c r="D111" s="61"/>
      <c r="E111" s="61" t="s">
        <v>54</v>
      </c>
      <c r="F111" s="61"/>
      <c r="G111" s="61" t="s">
        <v>54</v>
      </c>
      <c r="H111" s="61"/>
      <c r="I111" s="61"/>
      <c r="J111" s="61"/>
      <c r="K111" s="61"/>
      <c r="L111" s="61"/>
      <c r="M111" s="61"/>
      <c r="N111" s="61"/>
    </row>
    <row r="112" spans="1:14" ht="15.75">
      <c r="A112" s="62" t="s">
        <v>104</v>
      </c>
      <c r="B112" s="60" t="s">
        <v>105</v>
      </c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</row>
    <row r="113" spans="1:14" ht="15.75">
      <c r="A113" s="62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</row>
    <row r="114" spans="1:14" ht="15.75">
      <c r="A114" s="62"/>
      <c r="B114" s="61"/>
      <c r="C114" s="62" t="s">
        <v>106</v>
      </c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</row>
    <row r="115" spans="1:14" ht="15.75">
      <c r="A115" s="62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</row>
    <row r="116" spans="1:14" ht="15.75">
      <c r="A116" s="62"/>
      <c r="B116" s="61"/>
      <c r="C116" s="61"/>
      <c r="D116" s="61"/>
      <c r="E116" s="58" t="s">
        <v>107</v>
      </c>
      <c r="F116" s="61"/>
      <c r="G116" s="61"/>
      <c r="H116" s="61"/>
      <c r="I116" s="61"/>
      <c r="J116" s="61"/>
      <c r="K116" s="61"/>
      <c r="L116" s="61"/>
      <c r="M116" s="61"/>
      <c r="N116" s="61"/>
    </row>
    <row r="117" spans="1:14" ht="15.75">
      <c r="A117" s="62"/>
      <c r="B117" s="61"/>
      <c r="C117" s="61"/>
      <c r="D117" s="61"/>
      <c r="E117" s="58" t="s">
        <v>108</v>
      </c>
      <c r="F117" s="61"/>
      <c r="G117" s="61">
        <v>12</v>
      </c>
      <c r="H117" s="61"/>
      <c r="I117" s="104"/>
      <c r="J117" s="61"/>
      <c r="K117" s="61"/>
      <c r="L117" s="61"/>
      <c r="M117" s="61"/>
      <c r="N117" s="61"/>
    </row>
    <row r="118" spans="1:14" ht="15.75">
      <c r="A118" s="62"/>
      <c r="B118" s="61"/>
      <c r="C118" s="61"/>
      <c r="D118" s="61"/>
      <c r="E118" s="58" t="s">
        <v>109</v>
      </c>
      <c r="F118" s="61"/>
      <c r="G118" s="104">
        <v>55.25</v>
      </c>
      <c r="H118" s="61"/>
      <c r="I118" s="104">
        <f>ROUND(+G117*G118/12,2)</f>
        <v>55.25</v>
      </c>
      <c r="J118" s="61"/>
      <c r="K118" s="61"/>
      <c r="L118" s="61"/>
      <c r="M118" s="61"/>
      <c r="N118" s="61"/>
    </row>
    <row r="119" spans="1:14" ht="15.75">
      <c r="A119" s="62"/>
      <c r="B119" s="61"/>
      <c r="C119" s="61"/>
      <c r="D119" s="61"/>
      <c r="E119" s="58" t="s">
        <v>110</v>
      </c>
      <c r="F119" s="61"/>
      <c r="G119" s="61"/>
      <c r="H119" s="61"/>
      <c r="I119" s="104"/>
      <c r="J119" s="61"/>
      <c r="K119" s="61"/>
      <c r="L119" s="61"/>
      <c r="M119" s="61"/>
      <c r="N119" s="61"/>
    </row>
    <row r="120" spans="1:14" ht="15.75">
      <c r="A120" s="62"/>
      <c r="B120" s="61"/>
      <c r="C120" s="61"/>
      <c r="D120" s="61"/>
      <c r="E120" s="58" t="s">
        <v>111</v>
      </c>
      <c r="F120" s="61"/>
      <c r="G120" s="61">
        <v>6</v>
      </c>
      <c r="H120" s="61"/>
      <c r="I120" s="104"/>
      <c r="J120" s="61"/>
      <c r="K120" s="61"/>
      <c r="L120" s="61"/>
      <c r="M120" s="61"/>
      <c r="N120" s="61"/>
    </row>
    <row r="121" spans="1:14" ht="15.75">
      <c r="A121" s="62"/>
      <c r="B121" s="61"/>
      <c r="C121" s="61"/>
      <c r="D121" s="61"/>
      <c r="E121" s="58" t="s">
        <v>112</v>
      </c>
      <c r="F121" s="61"/>
      <c r="G121" s="104">
        <v>33.15</v>
      </c>
      <c r="H121" s="61"/>
      <c r="I121" s="104">
        <f>ROUND(+G120*G121/12,2)</f>
        <v>16.58</v>
      </c>
      <c r="J121" s="61"/>
      <c r="K121" s="61"/>
      <c r="L121" s="61"/>
      <c r="M121" s="61"/>
      <c r="N121" s="61"/>
    </row>
    <row r="122" spans="1:14" ht="15.75">
      <c r="A122" s="62"/>
      <c r="B122" s="61"/>
      <c r="C122" s="61"/>
      <c r="D122" s="61"/>
      <c r="E122" s="58" t="s">
        <v>113</v>
      </c>
      <c r="F122" s="61"/>
      <c r="G122" s="61"/>
      <c r="H122" s="61"/>
      <c r="I122" s="104"/>
      <c r="J122" s="61"/>
      <c r="K122" s="61"/>
      <c r="L122" s="61"/>
      <c r="M122" s="61"/>
      <c r="N122" s="61"/>
    </row>
    <row r="123" spans="1:14" ht="15.75">
      <c r="A123" s="62"/>
      <c r="B123" s="61"/>
      <c r="C123" s="61"/>
      <c r="D123" s="61"/>
      <c r="E123" s="58" t="s">
        <v>114</v>
      </c>
      <c r="F123" s="61"/>
      <c r="G123" s="61">
        <v>12</v>
      </c>
      <c r="H123" s="61"/>
      <c r="I123" s="104"/>
      <c r="J123" s="61"/>
      <c r="K123" s="61"/>
      <c r="L123" s="61"/>
      <c r="M123" s="61"/>
      <c r="N123" s="61"/>
    </row>
    <row r="124" spans="1:14" ht="15.75">
      <c r="A124" s="62"/>
      <c r="B124" s="61"/>
      <c r="C124" s="61"/>
      <c r="D124" s="61"/>
      <c r="E124" s="58" t="s">
        <v>109</v>
      </c>
      <c r="F124" s="61"/>
      <c r="G124" s="104">
        <v>6.45</v>
      </c>
      <c r="H124" s="61"/>
      <c r="I124" s="104">
        <f>ROUND(+G123*G124/12,2)</f>
        <v>6.45</v>
      </c>
      <c r="J124" s="61"/>
      <c r="K124" s="104">
        <f>SUM(I118:I124)</f>
        <v>78.28</v>
      </c>
      <c r="L124" s="61"/>
      <c r="M124" s="61" t="s">
        <v>115</v>
      </c>
      <c r="N124" s="61"/>
    </row>
    <row r="125" spans="1:14" ht="15.75">
      <c r="A125" s="62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</row>
    <row r="126" spans="1:14" ht="15.75">
      <c r="A126" s="62"/>
      <c r="B126" s="61"/>
      <c r="C126" s="61"/>
      <c r="D126" s="61"/>
      <c r="E126" s="61"/>
      <c r="F126" s="61"/>
      <c r="G126" s="61" t="s">
        <v>54</v>
      </c>
      <c r="H126" s="61"/>
      <c r="I126" s="61" t="s">
        <v>54</v>
      </c>
      <c r="J126" s="61"/>
      <c r="K126" s="61"/>
      <c r="L126" s="61"/>
      <c r="M126" s="61"/>
      <c r="N126" s="61"/>
    </row>
    <row r="127" spans="1:40" s="50" customFormat="1" ht="15.75">
      <c r="A127" s="62"/>
      <c r="B127" s="61"/>
      <c r="C127" s="62" t="s">
        <v>69</v>
      </c>
      <c r="D127" s="61"/>
      <c r="E127" s="61"/>
      <c r="F127" s="61"/>
      <c r="G127" s="61"/>
      <c r="H127" s="61"/>
      <c r="I127" s="104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</row>
    <row r="128" spans="1:40" s="50" customFormat="1" ht="15.75">
      <c r="A128" s="62"/>
      <c r="B128" s="61"/>
      <c r="C128" s="61"/>
      <c r="D128" s="61"/>
      <c r="E128" s="61"/>
      <c r="F128" s="61"/>
      <c r="G128" s="61"/>
      <c r="H128" s="61"/>
      <c r="I128" s="104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</row>
    <row r="129" spans="1:40" s="50" customFormat="1" ht="15.75">
      <c r="A129" s="62"/>
      <c r="B129" s="61"/>
      <c r="C129" s="61"/>
      <c r="D129" s="61"/>
      <c r="E129" s="58" t="s">
        <v>116</v>
      </c>
      <c r="F129" s="61"/>
      <c r="G129" s="61"/>
      <c r="H129" s="61"/>
      <c r="I129" s="104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</row>
    <row r="130" spans="1:40" s="50" customFormat="1" ht="15.75">
      <c r="A130" s="62"/>
      <c r="B130" s="61"/>
      <c r="C130" s="61"/>
      <c r="D130" s="61"/>
      <c r="E130" s="58" t="s">
        <v>114</v>
      </c>
      <c r="F130" s="61"/>
      <c r="G130" s="61">
        <v>12</v>
      </c>
      <c r="H130" s="61"/>
      <c r="I130" s="104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</row>
    <row r="131" spans="1:40" s="50" customFormat="1" ht="15.75">
      <c r="A131" s="62"/>
      <c r="B131" s="61"/>
      <c r="C131" s="61"/>
      <c r="D131" s="61"/>
      <c r="E131" s="58" t="s">
        <v>109</v>
      </c>
      <c r="F131" s="61"/>
      <c r="G131" s="104">
        <v>33.1</v>
      </c>
      <c r="H131" s="61"/>
      <c r="I131" s="104">
        <f>ROUND(+G130*G131/12,2)</f>
        <v>33.1</v>
      </c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</row>
    <row r="132" spans="1:40" s="50" customFormat="1" ht="15.75">
      <c r="A132" s="62"/>
      <c r="B132" s="61"/>
      <c r="C132" s="61"/>
      <c r="D132" s="61"/>
      <c r="E132" s="58" t="s">
        <v>117</v>
      </c>
      <c r="F132" s="61"/>
      <c r="G132" s="61"/>
      <c r="H132" s="61"/>
      <c r="I132" s="104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</row>
    <row r="133" spans="1:40" s="50" customFormat="1" ht="15.75">
      <c r="A133" s="62"/>
      <c r="B133" s="61"/>
      <c r="C133" s="61"/>
      <c r="D133" s="61"/>
      <c r="E133" s="58" t="s">
        <v>114</v>
      </c>
      <c r="F133" s="61"/>
      <c r="G133" s="61">
        <v>12</v>
      </c>
      <c r="H133" s="61"/>
      <c r="I133" s="104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</row>
    <row r="134" spans="1:40" s="50" customFormat="1" ht="15.75">
      <c r="A134" s="62"/>
      <c r="B134" s="61"/>
      <c r="C134" s="61"/>
      <c r="D134" s="61"/>
      <c r="E134" s="58" t="s">
        <v>109</v>
      </c>
      <c r="F134" s="61"/>
      <c r="G134" s="104">
        <v>23.75</v>
      </c>
      <c r="H134" s="61"/>
      <c r="I134" s="104">
        <f>ROUND(+G133*G134/12,2)</f>
        <v>23.75</v>
      </c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</row>
    <row r="135" spans="1:40" s="50" customFormat="1" ht="15.75">
      <c r="A135" s="62"/>
      <c r="B135" s="61"/>
      <c r="C135" s="61"/>
      <c r="D135" s="61"/>
      <c r="E135" s="58" t="s">
        <v>110</v>
      </c>
      <c r="F135" s="61"/>
      <c r="G135" s="61" t="s">
        <v>50</v>
      </c>
      <c r="H135" s="61"/>
      <c r="I135" s="104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</row>
    <row r="136" spans="1:40" s="50" customFormat="1" ht="15.75">
      <c r="A136" s="62"/>
      <c r="B136" s="61"/>
      <c r="C136" s="61"/>
      <c r="D136" s="61"/>
      <c r="E136" s="58" t="s">
        <v>111</v>
      </c>
      <c r="F136" s="61"/>
      <c r="G136" s="61">
        <v>6</v>
      </c>
      <c r="H136" s="61"/>
      <c r="I136" s="104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</row>
    <row r="137" spans="1:40" s="50" customFormat="1" ht="15.75">
      <c r="A137" s="62"/>
      <c r="B137" s="61"/>
      <c r="C137" s="61"/>
      <c r="D137" s="61"/>
      <c r="E137" s="58" t="s">
        <v>109</v>
      </c>
      <c r="F137" s="61"/>
      <c r="G137" s="104">
        <v>33</v>
      </c>
      <c r="H137" s="61"/>
      <c r="I137" s="104">
        <f>ROUND(+G136*G137/12,2)</f>
        <v>16.5</v>
      </c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</row>
    <row r="138" spans="1:40" s="50" customFormat="1" ht="15.75">
      <c r="A138" s="62"/>
      <c r="B138" s="61"/>
      <c r="C138" s="61"/>
      <c r="D138" s="61"/>
      <c r="E138" s="58" t="s">
        <v>113</v>
      </c>
      <c r="F138" s="61"/>
      <c r="G138" s="61"/>
      <c r="H138" s="61"/>
      <c r="I138" s="104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</row>
    <row r="139" spans="1:40" s="50" customFormat="1" ht="15.75">
      <c r="A139" s="62"/>
      <c r="B139" s="61"/>
      <c r="C139" s="61"/>
      <c r="D139" s="61"/>
      <c r="E139" s="58" t="s">
        <v>114</v>
      </c>
      <c r="F139" s="61"/>
      <c r="G139" s="61">
        <v>12</v>
      </c>
      <c r="H139" s="61"/>
      <c r="I139" s="104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</row>
    <row r="140" spans="1:40" s="50" customFormat="1" ht="15.75">
      <c r="A140" s="62"/>
      <c r="B140" s="61"/>
      <c r="C140" s="61"/>
      <c r="D140" s="61"/>
      <c r="E140" s="58" t="s">
        <v>109</v>
      </c>
      <c r="F140" s="61"/>
      <c r="G140" s="104">
        <v>6.45</v>
      </c>
      <c r="H140" s="61"/>
      <c r="I140" s="104">
        <f>ROUND(+G139*G140/12,2)</f>
        <v>6.45</v>
      </c>
      <c r="J140" s="61"/>
      <c r="K140" s="104" t="s">
        <v>50</v>
      </c>
      <c r="L140" s="61"/>
      <c r="M140" s="61" t="s">
        <v>50</v>
      </c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</row>
    <row r="141" spans="1:40" s="50" customFormat="1" ht="15.75">
      <c r="A141" s="62"/>
      <c r="B141" s="61"/>
      <c r="C141" s="61"/>
      <c r="D141" s="61"/>
      <c r="E141" s="58" t="s">
        <v>118</v>
      </c>
      <c r="F141" s="61"/>
      <c r="G141" s="61" t="s">
        <v>50</v>
      </c>
      <c r="H141" s="61"/>
      <c r="I141" s="104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</row>
    <row r="142" spans="1:40" s="50" customFormat="1" ht="15.75">
      <c r="A142" s="62"/>
      <c r="B142" s="61"/>
      <c r="C142" s="61"/>
      <c r="D142" s="61"/>
      <c r="E142" s="58" t="s">
        <v>111</v>
      </c>
      <c r="F142" s="61"/>
      <c r="G142" s="61">
        <v>24</v>
      </c>
      <c r="H142" s="61"/>
      <c r="I142" s="104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</row>
    <row r="143" spans="1:40" s="50" customFormat="1" ht="15.75">
      <c r="A143" s="62"/>
      <c r="B143" s="61"/>
      <c r="C143" s="61"/>
      <c r="D143" s="61"/>
      <c r="E143" s="58" t="s">
        <v>109</v>
      </c>
      <c r="F143" s="61"/>
      <c r="G143" s="104">
        <v>13.7</v>
      </c>
      <c r="H143" s="61"/>
      <c r="I143" s="104">
        <f>ROUND(+G142*G143/12,2)</f>
        <v>27.4</v>
      </c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</row>
    <row r="144" spans="1:40" s="50" customFormat="1" ht="15.75">
      <c r="A144" s="62"/>
      <c r="B144" s="61"/>
      <c r="C144" s="61"/>
      <c r="D144" s="61"/>
      <c r="E144" s="58" t="s">
        <v>119</v>
      </c>
      <c r="F144" s="61"/>
      <c r="G144" s="61"/>
      <c r="H144" s="61"/>
      <c r="I144" s="104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</row>
    <row r="145" spans="1:40" s="50" customFormat="1" ht="15.75">
      <c r="A145" s="62"/>
      <c r="B145" s="61"/>
      <c r="C145" s="61"/>
      <c r="D145" s="61"/>
      <c r="E145" s="58" t="s">
        <v>114</v>
      </c>
      <c r="F145" s="61"/>
      <c r="G145" s="61">
        <v>12</v>
      </c>
      <c r="H145" s="61"/>
      <c r="I145" s="104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</row>
    <row r="146" spans="1:40" s="50" customFormat="1" ht="15.75">
      <c r="A146" s="62"/>
      <c r="B146" s="61"/>
      <c r="C146" s="61"/>
      <c r="D146" s="61"/>
      <c r="E146" s="58" t="s">
        <v>109</v>
      </c>
      <c r="F146" s="61"/>
      <c r="G146" s="104">
        <v>18.9</v>
      </c>
      <c r="H146" s="61"/>
      <c r="I146" s="104">
        <f>ROUND(+G145*G146/12,2)</f>
        <v>18.9</v>
      </c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</row>
    <row r="147" spans="1:40" s="50" customFormat="1" ht="15.75">
      <c r="A147" s="62"/>
      <c r="B147" s="61"/>
      <c r="C147" s="61"/>
      <c r="D147" s="61"/>
      <c r="E147" s="58" t="s">
        <v>120</v>
      </c>
      <c r="F147" s="61"/>
      <c r="G147" s="61"/>
      <c r="H147" s="61"/>
      <c r="I147" s="104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</row>
    <row r="148" spans="1:40" s="50" customFormat="1" ht="15.75">
      <c r="A148" s="62"/>
      <c r="B148" s="61"/>
      <c r="C148" s="61"/>
      <c r="D148" s="61"/>
      <c r="E148" s="58" t="s">
        <v>114</v>
      </c>
      <c r="F148" s="61"/>
      <c r="G148" s="61">
        <v>2</v>
      </c>
      <c r="H148" s="61"/>
      <c r="I148" s="104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</row>
    <row r="149" spans="1:40" s="50" customFormat="1" ht="15.75">
      <c r="A149" s="62"/>
      <c r="B149" s="61"/>
      <c r="C149" s="61"/>
      <c r="D149" s="61"/>
      <c r="E149" s="58" t="s">
        <v>109</v>
      </c>
      <c r="F149" s="61"/>
      <c r="G149" s="104">
        <v>16.1</v>
      </c>
      <c r="H149" s="61"/>
      <c r="I149" s="104">
        <f>ROUND(+G148*G149/12,2)</f>
        <v>2.68</v>
      </c>
      <c r="J149" s="61"/>
      <c r="K149" s="104">
        <f>SUM(I131:I149)</f>
        <v>128.78</v>
      </c>
      <c r="L149" s="61"/>
      <c r="M149" s="61" t="s">
        <v>115</v>
      </c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</row>
    <row r="150" spans="1:40" s="50" customFormat="1" ht="15.75">
      <c r="A150" s="62"/>
      <c r="B150" s="61"/>
      <c r="C150" s="61"/>
      <c r="D150" s="61"/>
      <c r="E150" s="58"/>
      <c r="F150" s="61"/>
      <c r="G150" s="104"/>
      <c r="H150" s="61"/>
      <c r="I150" s="104"/>
      <c r="J150" s="61"/>
      <c r="K150" s="104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</row>
    <row r="151" spans="1:40" s="50" customFormat="1" ht="15.75">
      <c r="A151" s="62"/>
      <c r="B151" s="61"/>
      <c r="C151" s="61"/>
      <c r="D151" s="61"/>
      <c r="E151" s="58"/>
      <c r="F151" s="61"/>
      <c r="G151" s="104"/>
      <c r="H151" s="61"/>
      <c r="I151" s="104"/>
      <c r="J151" s="61"/>
      <c r="K151" s="104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</row>
    <row r="152" spans="1:40" s="50" customFormat="1" ht="15.75">
      <c r="A152" s="62"/>
      <c r="B152" s="61"/>
      <c r="C152" s="182" t="s">
        <v>58</v>
      </c>
      <c r="D152" s="61"/>
      <c r="E152" s="61"/>
      <c r="F152" s="61"/>
      <c r="G152" s="61"/>
      <c r="H152" s="61"/>
      <c r="I152" s="104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</row>
    <row r="153" spans="1:40" s="50" customFormat="1" ht="15.75">
      <c r="A153" s="62"/>
      <c r="B153" s="61"/>
      <c r="C153" s="61"/>
      <c r="D153" s="61"/>
      <c r="E153" s="61"/>
      <c r="F153" s="61"/>
      <c r="G153" s="61"/>
      <c r="H153" s="61"/>
      <c r="I153" s="104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</row>
    <row r="154" spans="1:40" s="50" customFormat="1" ht="15.75">
      <c r="A154" s="62"/>
      <c r="B154" s="61"/>
      <c r="C154" s="61"/>
      <c r="D154" s="61"/>
      <c r="E154" s="58" t="s">
        <v>116</v>
      </c>
      <c r="F154" s="61"/>
      <c r="G154" s="61"/>
      <c r="H154" s="61"/>
      <c r="I154" s="104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</row>
    <row r="155" spans="1:40" s="50" customFormat="1" ht="15.75">
      <c r="A155" s="62"/>
      <c r="B155" s="61"/>
      <c r="C155" s="61"/>
      <c r="D155" s="61"/>
      <c r="E155" s="58" t="s">
        <v>114</v>
      </c>
      <c r="F155" s="61"/>
      <c r="G155" s="61">
        <v>12</v>
      </c>
      <c r="H155" s="61"/>
      <c r="I155" s="104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</row>
    <row r="156" spans="1:40" s="50" customFormat="1" ht="15.75">
      <c r="A156" s="62"/>
      <c r="B156" s="61"/>
      <c r="C156" s="61"/>
      <c r="D156" s="61"/>
      <c r="E156" s="58" t="s">
        <v>109</v>
      </c>
      <c r="F156" s="61"/>
      <c r="G156" s="104">
        <v>33.1</v>
      </c>
      <c r="H156" s="61"/>
      <c r="I156" s="104">
        <f>ROUND(+G155*G156/12,2)</f>
        <v>33.1</v>
      </c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</row>
    <row r="157" spans="1:40" s="50" customFormat="1" ht="15.75">
      <c r="A157" s="62"/>
      <c r="B157" s="61"/>
      <c r="C157" s="61"/>
      <c r="D157" s="61"/>
      <c r="E157" s="58" t="s">
        <v>117</v>
      </c>
      <c r="F157" s="61"/>
      <c r="G157" s="61"/>
      <c r="H157" s="61"/>
      <c r="I157" s="104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</row>
    <row r="158" spans="1:40" s="50" customFormat="1" ht="15.75">
      <c r="A158" s="62"/>
      <c r="B158" s="61"/>
      <c r="C158" s="61"/>
      <c r="D158" s="61"/>
      <c r="E158" s="58" t="s">
        <v>114</v>
      </c>
      <c r="F158" s="61"/>
      <c r="G158" s="61">
        <v>12</v>
      </c>
      <c r="H158" s="61"/>
      <c r="I158" s="104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</row>
    <row r="159" spans="1:40" s="50" customFormat="1" ht="15.75">
      <c r="A159" s="62"/>
      <c r="B159" s="61"/>
      <c r="C159" s="61"/>
      <c r="D159" s="61"/>
      <c r="E159" s="58" t="s">
        <v>109</v>
      </c>
      <c r="F159" s="61"/>
      <c r="G159" s="104">
        <v>23.75</v>
      </c>
      <c r="H159" s="61"/>
      <c r="I159" s="104">
        <f>ROUND(+G158*G159/12,2)</f>
        <v>23.75</v>
      </c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</row>
    <row r="160" spans="1:40" s="50" customFormat="1" ht="15.75">
      <c r="A160" s="62"/>
      <c r="B160" s="61"/>
      <c r="C160" s="61"/>
      <c r="D160" s="61"/>
      <c r="E160" s="58" t="s">
        <v>110</v>
      </c>
      <c r="F160" s="61"/>
      <c r="G160" s="61" t="s">
        <v>50</v>
      </c>
      <c r="H160" s="61"/>
      <c r="I160" s="104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</row>
    <row r="161" spans="1:40" s="50" customFormat="1" ht="15.75">
      <c r="A161" s="62"/>
      <c r="B161" s="61"/>
      <c r="C161" s="61"/>
      <c r="D161" s="61"/>
      <c r="E161" s="58" t="s">
        <v>111</v>
      </c>
      <c r="F161" s="61"/>
      <c r="G161" s="61">
        <v>6</v>
      </c>
      <c r="H161" s="61"/>
      <c r="I161" s="104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</row>
    <row r="162" spans="1:40" s="50" customFormat="1" ht="15.75">
      <c r="A162" s="62"/>
      <c r="B162" s="61"/>
      <c r="C162" s="61"/>
      <c r="D162" s="61"/>
      <c r="E162" s="58" t="s">
        <v>109</v>
      </c>
      <c r="F162" s="61"/>
      <c r="G162" s="104">
        <v>33</v>
      </c>
      <c r="H162" s="61"/>
      <c r="I162" s="104">
        <f>ROUND(+G161*G162/12,2)</f>
        <v>16.5</v>
      </c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</row>
    <row r="163" spans="1:40" s="50" customFormat="1" ht="15.75">
      <c r="A163" s="62"/>
      <c r="B163" s="61"/>
      <c r="C163" s="61"/>
      <c r="D163" s="61"/>
      <c r="E163" s="58" t="s">
        <v>113</v>
      </c>
      <c r="F163" s="61"/>
      <c r="G163" s="61"/>
      <c r="H163" s="61"/>
      <c r="I163" s="104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</row>
    <row r="164" spans="1:40" s="50" customFormat="1" ht="15.75">
      <c r="A164" s="62"/>
      <c r="B164" s="61"/>
      <c r="C164" s="61"/>
      <c r="D164" s="61"/>
      <c r="E164" s="58" t="s">
        <v>114</v>
      </c>
      <c r="F164" s="61"/>
      <c r="G164" s="61">
        <v>12</v>
      </c>
      <c r="H164" s="61"/>
      <c r="I164" s="104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</row>
    <row r="165" spans="1:40" s="50" customFormat="1" ht="15.75">
      <c r="A165" s="62"/>
      <c r="B165" s="61"/>
      <c r="C165" s="61"/>
      <c r="D165" s="61"/>
      <c r="E165" s="58" t="s">
        <v>109</v>
      </c>
      <c r="F165" s="61"/>
      <c r="G165" s="104">
        <v>6.45</v>
      </c>
      <c r="H165" s="61"/>
      <c r="I165" s="104">
        <f>ROUND(+G164*G165/12,2)</f>
        <v>6.45</v>
      </c>
      <c r="J165" s="61"/>
      <c r="K165" s="104" t="s">
        <v>50</v>
      </c>
      <c r="L165" s="61"/>
      <c r="M165" s="61" t="s">
        <v>50</v>
      </c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</row>
    <row r="166" spans="1:40" s="50" customFormat="1" ht="15.75">
      <c r="A166" s="62"/>
      <c r="B166" s="61"/>
      <c r="C166" s="61"/>
      <c r="D166" s="61"/>
      <c r="E166" s="58" t="s">
        <v>121</v>
      </c>
      <c r="F166" s="61"/>
      <c r="G166" s="61" t="s">
        <v>50</v>
      </c>
      <c r="H166" s="61"/>
      <c r="I166" s="104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</row>
    <row r="167" spans="1:40" s="50" customFormat="1" ht="15.75">
      <c r="A167" s="62"/>
      <c r="B167" s="61"/>
      <c r="C167" s="61"/>
      <c r="D167" s="61"/>
      <c r="E167" s="58" t="s">
        <v>114</v>
      </c>
      <c r="F167" s="61"/>
      <c r="G167" s="61">
        <v>12</v>
      </c>
      <c r="H167" s="61"/>
      <c r="I167" s="104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</row>
    <row r="168" spans="1:40" s="50" customFormat="1" ht="15.75">
      <c r="A168" s="62"/>
      <c r="B168" s="61"/>
      <c r="C168" s="61"/>
      <c r="D168" s="61"/>
      <c r="E168" s="58" t="s">
        <v>109</v>
      </c>
      <c r="F168" s="61"/>
      <c r="G168" s="104">
        <v>12.25</v>
      </c>
      <c r="H168" s="61"/>
      <c r="I168" s="104">
        <f>ROUND(+G167*G168/12,2)</f>
        <v>12.25</v>
      </c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</row>
    <row r="169" spans="1:40" s="50" customFormat="1" ht="15.75">
      <c r="A169" s="62"/>
      <c r="B169" s="61"/>
      <c r="C169" s="61"/>
      <c r="D169" s="61"/>
      <c r="E169" s="58" t="s">
        <v>122</v>
      </c>
      <c r="F169" s="61"/>
      <c r="G169" s="61"/>
      <c r="H169" s="61"/>
      <c r="I169" s="104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</row>
    <row r="170" spans="1:40" s="50" customFormat="1" ht="15.75">
      <c r="A170" s="62"/>
      <c r="B170" s="61"/>
      <c r="C170" s="61"/>
      <c r="D170" s="61"/>
      <c r="E170" s="58" t="s">
        <v>114</v>
      </c>
      <c r="F170" s="61"/>
      <c r="G170" s="61">
        <v>4</v>
      </c>
      <c r="H170" s="61"/>
      <c r="I170" s="104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</row>
    <row r="171" spans="1:40" s="50" customFormat="1" ht="15.75">
      <c r="A171" s="62"/>
      <c r="B171" s="61"/>
      <c r="C171" s="61"/>
      <c r="D171" s="61"/>
      <c r="E171" s="58" t="s">
        <v>109</v>
      </c>
      <c r="F171" s="61"/>
      <c r="G171" s="104">
        <v>88.2</v>
      </c>
      <c r="H171" s="61"/>
      <c r="I171" s="104">
        <f>ROUND(+G170*G171/12,2)</f>
        <v>29.4</v>
      </c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</row>
    <row r="172" spans="1:40" s="50" customFormat="1" ht="15.75">
      <c r="A172" s="62"/>
      <c r="B172" s="61"/>
      <c r="C172" s="61"/>
      <c r="D172" s="61"/>
      <c r="E172" s="58" t="s">
        <v>123</v>
      </c>
      <c r="F172" s="61"/>
      <c r="G172" s="61" t="s">
        <v>50</v>
      </c>
      <c r="H172" s="61"/>
      <c r="I172" s="104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</row>
    <row r="173" spans="1:40" s="50" customFormat="1" ht="15.75">
      <c r="A173" s="62"/>
      <c r="B173" s="61"/>
      <c r="C173" s="61"/>
      <c r="D173" s="61"/>
      <c r="E173" s="58" t="s">
        <v>111</v>
      </c>
      <c r="F173" s="61"/>
      <c r="G173" s="61">
        <v>4</v>
      </c>
      <c r="H173" s="61"/>
      <c r="I173" s="104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</row>
    <row r="174" spans="1:40" s="50" customFormat="1" ht="15.75">
      <c r="A174" s="62"/>
      <c r="B174" s="61"/>
      <c r="C174" s="61"/>
      <c r="D174" s="61"/>
      <c r="E174" s="58" t="s">
        <v>109</v>
      </c>
      <c r="F174" s="61"/>
      <c r="G174" s="104">
        <v>58</v>
      </c>
      <c r="H174" s="61"/>
      <c r="I174" s="104">
        <f>ROUND(+G173*G174/12,2)</f>
        <v>19.33</v>
      </c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</row>
    <row r="175" spans="1:40" s="50" customFormat="1" ht="15.75">
      <c r="A175" s="62"/>
      <c r="B175" s="61"/>
      <c r="C175" s="61"/>
      <c r="D175" s="61"/>
      <c r="E175" s="58" t="s">
        <v>124</v>
      </c>
      <c r="F175" s="61"/>
      <c r="G175" s="61"/>
      <c r="H175" s="61"/>
      <c r="I175" s="104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</row>
    <row r="176" spans="1:40" s="50" customFormat="1" ht="15.75">
      <c r="A176" s="62"/>
      <c r="B176" s="61"/>
      <c r="C176" s="61"/>
      <c r="D176" s="61"/>
      <c r="E176" s="58" t="s">
        <v>114</v>
      </c>
      <c r="F176" s="61"/>
      <c r="G176" s="61">
        <v>4</v>
      </c>
      <c r="H176" s="61"/>
      <c r="I176" s="104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</row>
    <row r="177" spans="1:40" s="50" customFormat="1" ht="15.75">
      <c r="A177" s="62"/>
      <c r="B177" s="61"/>
      <c r="C177" s="61"/>
      <c r="D177" s="61"/>
      <c r="E177" s="58" t="s">
        <v>109</v>
      </c>
      <c r="F177" s="61"/>
      <c r="G177" s="104">
        <v>41.5</v>
      </c>
      <c r="H177" s="61"/>
      <c r="I177" s="104">
        <f>ROUND(+G176*G177/12,2)</f>
        <v>13.83</v>
      </c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</row>
    <row r="178" spans="1:40" s="50" customFormat="1" ht="15.75">
      <c r="A178" s="62"/>
      <c r="B178" s="61"/>
      <c r="C178" s="61"/>
      <c r="D178" s="61"/>
      <c r="E178" s="58" t="s">
        <v>118</v>
      </c>
      <c r="F178" s="61"/>
      <c r="G178" s="61" t="s">
        <v>50</v>
      </c>
      <c r="H178" s="61"/>
      <c r="I178" s="104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</row>
    <row r="179" spans="1:40" s="50" customFormat="1" ht="15.75">
      <c r="A179" s="62"/>
      <c r="B179" s="61"/>
      <c r="C179" s="61"/>
      <c r="D179" s="61"/>
      <c r="E179" s="58" t="s">
        <v>111</v>
      </c>
      <c r="F179" s="61"/>
      <c r="G179" s="61">
        <v>24</v>
      </c>
      <c r="H179" s="61"/>
      <c r="I179" s="104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</row>
    <row r="180" spans="1:40" s="50" customFormat="1" ht="15.75">
      <c r="A180" s="62"/>
      <c r="B180" s="61"/>
      <c r="C180" s="61"/>
      <c r="D180" s="61"/>
      <c r="E180" s="58" t="s">
        <v>109</v>
      </c>
      <c r="F180" s="61"/>
      <c r="G180" s="104">
        <v>13.7</v>
      </c>
      <c r="H180" s="61"/>
      <c r="I180" s="104">
        <f>ROUND(+G179*G180/12,2)</f>
        <v>27.4</v>
      </c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</row>
    <row r="181" spans="1:40" s="50" customFormat="1" ht="15.75">
      <c r="A181" s="62"/>
      <c r="B181" s="61"/>
      <c r="C181" s="61"/>
      <c r="D181" s="61"/>
      <c r="E181" s="58" t="s">
        <v>119</v>
      </c>
      <c r="F181" s="61"/>
      <c r="G181" s="61"/>
      <c r="H181" s="61"/>
      <c r="I181" s="104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</row>
    <row r="182" spans="1:40" s="50" customFormat="1" ht="15.75">
      <c r="A182" s="62"/>
      <c r="B182" s="61"/>
      <c r="C182" s="61"/>
      <c r="D182" s="61"/>
      <c r="E182" s="58" t="s">
        <v>114</v>
      </c>
      <c r="F182" s="61"/>
      <c r="G182" s="61">
        <v>12</v>
      </c>
      <c r="H182" s="61"/>
      <c r="I182" s="104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</row>
    <row r="183" spans="1:40" s="50" customFormat="1" ht="15.75">
      <c r="A183" s="62"/>
      <c r="B183" s="61"/>
      <c r="C183" s="61"/>
      <c r="D183" s="61"/>
      <c r="E183" s="58" t="s">
        <v>109</v>
      </c>
      <c r="F183" s="61"/>
      <c r="G183" s="104">
        <v>18.9</v>
      </c>
      <c r="H183" s="61"/>
      <c r="I183" s="104">
        <f>ROUND(+G182*G183/12,2)</f>
        <v>18.9</v>
      </c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</row>
    <row r="184" spans="1:40" s="50" customFormat="1" ht="15.75">
      <c r="A184" s="62"/>
      <c r="B184" s="61"/>
      <c r="C184" s="61"/>
      <c r="D184" s="61"/>
      <c r="E184" s="58" t="s">
        <v>120</v>
      </c>
      <c r="F184" s="61"/>
      <c r="G184" s="61"/>
      <c r="H184" s="61"/>
      <c r="I184" s="104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</row>
    <row r="185" spans="1:40" s="50" customFormat="1" ht="15.75">
      <c r="A185" s="62"/>
      <c r="B185" s="61"/>
      <c r="C185" s="61"/>
      <c r="D185" s="61"/>
      <c r="E185" s="58" t="s">
        <v>114</v>
      </c>
      <c r="F185" s="61"/>
      <c r="G185" s="61">
        <v>2</v>
      </c>
      <c r="H185" s="61"/>
      <c r="I185" s="104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</row>
    <row r="186" spans="1:40" s="50" customFormat="1" ht="15.75">
      <c r="A186" s="62"/>
      <c r="B186" s="61"/>
      <c r="C186" s="61"/>
      <c r="D186" s="61"/>
      <c r="E186" s="58" t="s">
        <v>109</v>
      </c>
      <c r="F186" s="61"/>
      <c r="G186" s="104">
        <v>16.1</v>
      </c>
      <c r="H186" s="61"/>
      <c r="I186" s="104">
        <f>ROUND(+G185*G186/12,2)</f>
        <v>2.68</v>
      </c>
      <c r="J186" s="61"/>
      <c r="K186" s="104">
        <f>SUM(I156:I186)</f>
        <v>203.59</v>
      </c>
      <c r="L186" s="61"/>
      <c r="M186" s="61" t="s">
        <v>115</v>
      </c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</row>
    <row r="187" spans="1:40" s="50" customFormat="1" ht="15.75">
      <c r="A187" s="62"/>
      <c r="B187" s="61"/>
      <c r="C187" s="61"/>
      <c r="D187" s="61"/>
      <c r="E187" s="58"/>
      <c r="F187" s="61"/>
      <c r="G187" s="104"/>
      <c r="H187" s="61"/>
      <c r="I187" s="104"/>
      <c r="J187" s="61"/>
      <c r="K187" s="104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</row>
    <row r="188" spans="1:40" s="50" customFormat="1" ht="15.75">
      <c r="A188" s="62"/>
      <c r="B188" s="61"/>
      <c r="C188" s="61"/>
      <c r="D188" s="61"/>
      <c r="E188" s="58"/>
      <c r="F188" s="61"/>
      <c r="G188" s="104"/>
      <c r="H188" s="61"/>
      <c r="I188" s="104"/>
      <c r="J188" s="61"/>
      <c r="K188" s="104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</row>
    <row r="189" spans="1:40" s="50" customFormat="1" ht="15.75">
      <c r="A189" s="62"/>
      <c r="B189" s="61"/>
      <c r="C189" s="61"/>
      <c r="D189" s="61"/>
      <c r="E189" s="58"/>
      <c r="F189" s="61"/>
      <c r="G189" s="104"/>
      <c r="H189" s="61"/>
      <c r="I189" s="104"/>
      <c r="J189" s="61"/>
      <c r="K189" s="104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</row>
    <row r="190" spans="1:14" ht="15.75">
      <c r="A190" s="62"/>
      <c r="B190" s="61"/>
      <c r="C190" s="60" t="s">
        <v>125</v>
      </c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</row>
    <row r="191" spans="1:14" ht="15.75">
      <c r="A191" s="62"/>
      <c r="B191" s="61"/>
      <c r="C191" s="61"/>
      <c r="D191" s="61"/>
      <c r="E191" s="61" t="s">
        <v>50</v>
      </c>
      <c r="F191" s="61"/>
      <c r="G191" s="61"/>
      <c r="H191" s="61"/>
      <c r="I191" s="61"/>
      <c r="J191" s="61"/>
      <c r="K191" s="61"/>
      <c r="L191" s="61"/>
      <c r="M191" s="61"/>
      <c r="N191" s="61"/>
    </row>
    <row r="192" spans="1:14" ht="15.75">
      <c r="A192" s="62"/>
      <c r="B192" s="61"/>
      <c r="C192" s="62" t="str">
        <f>C114</f>
        <v>MOTORISTAS/ENCARREGADO</v>
      </c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</row>
    <row r="193" spans="1:14" ht="15.75">
      <c r="A193" s="62"/>
      <c r="B193" s="61"/>
      <c r="C193" s="61"/>
      <c r="D193" s="61"/>
      <c r="E193" s="58" t="s">
        <v>126</v>
      </c>
      <c r="F193" s="61"/>
      <c r="G193" s="135">
        <f>E31+E20</f>
        <v>3</v>
      </c>
      <c r="H193" s="61"/>
      <c r="I193" s="61"/>
      <c r="J193" s="61"/>
      <c r="K193" s="61"/>
      <c r="L193" s="61"/>
      <c r="M193" s="61"/>
      <c r="N193" s="61"/>
    </row>
    <row r="194" spans="1:14" ht="15.75">
      <c r="A194" s="62"/>
      <c r="B194" s="61"/>
      <c r="C194" s="61"/>
      <c r="D194" s="61"/>
      <c r="E194" s="58" t="s">
        <v>115</v>
      </c>
      <c r="F194" s="61"/>
      <c r="G194" s="104">
        <f>K124</f>
        <v>78.28</v>
      </c>
      <c r="H194" s="61"/>
      <c r="I194" s="104">
        <f>ROUND(G194*G193,2)</f>
        <v>234.84</v>
      </c>
      <c r="J194" s="61"/>
      <c r="K194" s="61"/>
      <c r="L194" s="61"/>
      <c r="M194" s="61"/>
      <c r="N194" s="61"/>
    </row>
    <row r="195" spans="1:14" ht="15.75">
      <c r="A195" s="62"/>
      <c r="B195" s="61"/>
      <c r="C195" s="61"/>
      <c r="D195" s="61"/>
      <c r="E195" s="61"/>
      <c r="F195" s="61"/>
      <c r="G195" s="61" t="s">
        <v>54</v>
      </c>
      <c r="H195" s="61"/>
      <c r="I195" s="104"/>
      <c r="J195" s="61"/>
      <c r="K195" s="61"/>
      <c r="L195" s="61"/>
      <c r="M195" s="61"/>
      <c r="N195" s="61"/>
    </row>
    <row r="196" spans="1:14" ht="15.75">
      <c r="A196" s="62"/>
      <c r="B196" s="61"/>
      <c r="C196" s="61"/>
      <c r="D196" s="61"/>
      <c r="E196" s="61" t="s">
        <v>50</v>
      </c>
      <c r="F196" s="61"/>
      <c r="G196" s="61"/>
      <c r="H196" s="61"/>
      <c r="I196" s="61"/>
      <c r="J196" s="61"/>
      <c r="K196" s="61"/>
      <c r="L196" s="61"/>
      <c r="M196" s="61"/>
      <c r="N196" s="61"/>
    </row>
    <row r="197" spans="1:14" ht="15.75">
      <c r="A197" s="62"/>
      <c r="B197" s="61"/>
      <c r="C197" s="62" t="str">
        <f>C152</f>
        <v>OPERADOR DE ROÇADEIRA</v>
      </c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</row>
    <row r="198" spans="1:14" ht="15.75">
      <c r="A198" s="62"/>
      <c r="B198" s="61"/>
      <c r="C198" s="61"/>
      <c r="D198" s="61"/>
      <c r="E198" s="58" t="s">
        <v>126</v>
      </c>
      <c r="F198" s="61"/>
      <c r="G198" s="135">
        <f>I20</f>
        <v>10</v>
      </c>
      <c r="H198" s="61"/>
      <c r="I198" s="61"/>
      <c r="J198" s="61"/>
      <c r="K198" s="61"/>
      <c r="L198" s="61"/>
      <c r="M198" s="61"/>
      <c r="N198" s="61"/>
    </row>
    <row r="199" spans="1:14" ht="15.75">
      <c r="A199" s="62"/>
      <c r="B199" s="61"/>
      <c r="C199" s="61"/>
      <c r="D199" s="61"/>
      <c r="E199" s="58" t="s">
        <v>115</v>
      </c>
      <c r="F199" s="61"/>
      <c r="G199" s="104">
        <f>K186</f>
        <v>203.59</v>
      </c>
      <c r="H199" s="61"/>
      <c r="I199" s="104">
        <f>ROUND(G199*G198,2)</f>
        <v>2035.9</v>
      </c>
      <c r="J199" s="61"/>
      <c r="K199" s="61"/>
      <c r="L199" s="61"/>
      <c r="M199" s="61"/>
      <c r="N199" s="61"/>
    </row>
    <row r="200" spans="1:14" ht="15.75">
      <c r="A200" s="62"/>
      <c r="B200" s="61"/>
      <c r="C200" s="61"/>
      <c r="D200" s="61"/>
      <c r="E200" s="61"/>
      <c r="F200" s="61"/>
      <c r="G200" s="61" t="s">
        <v>54</v>
      </c>
      <c r="H200" s="61"/>
      <c r="I200" s="104"/>
      <c r="J200" s="61"/>
      <c r="K200" s="61"/>
      <c r="L200" s="61"/>
      <c r="M200" s="61"/>
      <c r="N200" s="61"/>
    </row>
    <row r="201" spans="1:14" ht="15.75">
      <c r="A201" s="62"/>
      <c r="B201" s="61"/>
      <c r="C201" s="62" t="s">
        <v>69</v>
      </c>
      <c r="D201" s="61"/>
      <c r="E201" s="61"/>
      <c r="F201" s="61"/>
      <c r="G201" s="61"/>
      <c r="H201" s="61"/>
      <c r="I201" s="104"/>
      <c r="J201" s="61"/>
      <c r="K201" s="61"/>
      <c r="L201" s="61"/>
      <c r="M201" s="61"/>
      <c r="N201" s="61"/>
    </row>
    <row r="202" spans="1:14" ht="15.75">
      <c r="A202" s="62"/>
      <c r="B202" s="61"/>
      <c r="C202" s="61"/>
      <c r="D202" s="61"/>
      <c r="E202" s="58" t="s">
        <v>126</v>
      </c>
      <c r="F202" s="61"/>
      <c r="G202" s="135">
        <f>I31</f>
        <v>43</v>
      </c>
      <c r="H202" s="61"/>
      <c r="I202" s="104"/>
      <c r="J202" s="61"/>
      <c r="K202" s="61"/>
      <c r="L202" s="61"/>
      <c r="M202" s="61"/>
      <c r="N202" s="61"/>
    </row>
    <row r="203" spans="1:14" ht="15.75">
      <c r="A203" s="62"/>
      <c r="B203" s="61"/>
      <c r="C203" s="61"/>
      <c r="D203" s="61"/>
      <c r="E203" s="58" t="s">
        <v>115</v>
      </c>
      <c r="F203" s="61"/>
      <c r="G203" s="104">
        <f>K149</f>
        <v>128.78</v>
      </c>
      <c r="H203" s="61"/>
      <c r="I203" s="104">
        <f>ROUND(G203*G202,2)</f>
        <v>5537.54</v>
      </c>
      <c r="J203" s="61"/>
      <c r="K203" s="162">
        <f>I203+I194+I199</f>
        <v>7808.280000000001</v>
      </c>
      <c r="L203" s="61"/>
      <c r="M203" s="61" t="s">
        <v>90</v>
      </c>
      <c r="N203" s="61"/>
    </row>
    <row r="204" spans="1:14" ht="15.75">
      <c r="A204" s="62"/>
      <c r="B204" s="61"/>
      <c r="C204" s="61"/>
      <c r="D204" s="61"/>
      <c r="E204" s="58"/>
      <c r="F204" s="61"/>
      <c r="G204" s="104"/>
      <c r="H204" s="61"/>
      <c r="I204" s="104"/>
      <c r="J204" s="61"/>
      <c r="K204" s="104"/>
      <c r="L204" s="61"/>
      <c r="M204" s="61"/>
      <c r="N204" s="61"/>
    </row>
    <row r="205" spans="1:14" ht="15.75">
      <c r="A205" s="62"/>
      <c r="B205" s="61"/>
      <c r="C205" s="61"/>
      <c r="D205" s="61"/>
      <c r="E205" s="58"/>
      <c r="F205" s="61"/>
      <c r="G205" s="104"/>
      <c r="H205" s="61"/>
      <c r="I205" s="104"/>
      <c r="J205" s="61"/>
      <c r="K205" s="104"/>
      <c r="L205" s="61"/>
      <c r="M205" s="61"/>
      <c r="N205" s="61"/>
    </row>
    <row r="206" spans="1:14" ht="15.75">
      <c r="A206" s="62"/>
      <c r="B206" s="61"/>
      <c r="C206" s="61"/>
      <c r="D206" s="61"/>
      <c r="E206" s="58"/>
      <c r="F206" s="61"/>
      <c r="G206" s="104"/>
      <c r="H206" s="61"/>
      <c r="I206" s="104"/>
      <c r="J206" s="61"/>
      <c r="K206" s="104"/>
      <c r="L206" s="61"/>
      <c r="M206" s="61"/>
      <c r="N206" s="61"/>
    </row>
    <row r="207" spans="1:14" ht="15.75">
      <c r="A207" s="62"/>
      <c r="B207" s="61"/>
      <c r="C207" s="61"/>
      <c r="D207" s="61"/>
      <c r="E207" s="58"/>
      <c r="F207" s="61"/>
      <c r="G207" s="104"/>
      <c r="H207" s="61"/>
      <c r="I207" s="104"/>
      <c r="J207" s="61"/>
      <c r="K207" s="104"/>
      <c r="L207" s="61"/>
      <c r="M207" s="61"/>
      <c r="N207" s="61"/>
    </row>
    <row r="208" spans="1:14" ht="15.75">
      <c r="A208" s="62"/>
      <c r="B208" s="61"/>
      <c r="C208" s="61"/>
      <c r="D208" s="61"/>
      <c r="E208" s="58"/>
      <c r="F208" s="61"/>
      <c r="G208" s="104"/>
      <c r="H208" s="61"/>
      <c r="I208" s="104"/>
      <c r="J208" s="61"/>
      <c r="K208" s="104"/>
      <c r="L208" s="61"/>
      <c r="M208" s="61"/>
      <c r="N208" s="61"/>
    </row>
    <row r="209" spans="1:14" ht="15.75">
      <c r="A209" s="62" t="s">
        <v>127</v>
      </c>
      <c r="B209" s="165" t="s">
        <v>128</v>
      </c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</row>
    <row r="210" spans="1:14" ht="15.75">
      <c r="A210" s="62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</row>
    <row r="211" spans="1:14" ht="15.75">
      <c r="A211" s="62"/>
      <c r="B211" s="60"/>
      <c r="C211" s="166"/>
      <c r="D211" s="61"/>
      <c r="E211" s="166" t="s">
        <v>129</v>
      </c>
      <c r="F211" s="61"/>
      <c r="G211" s="61"/>
      <c r="H211" s="61"/>
      <c r="I211" s="104"/>
      <c r="J211" s="61"/>
      <c r="K211" s="61"/>
      <c r="L211" s="61"/>
      <c r="M211" s="61"/>
      <c r="N211" s="61"/>
    </row>
    <row r="212" spans="1:14" ht="15.75">
      <c r="A212" s="62"/>
      <c r="B212" s="61"/>
      <c r="C212" s="58"/>
      <c r="D212" s="61"/>
      <c r="E212" s="58" t="s">
        <v>130</v>
      </c>
      <c r="F212" s="61"/>
      <c r="G212" s="135">
        <f>I20</f>
        <v>10</v>
      </c>
      <c r="H212" s="61"/>
      <c r="I212" s="104"/>
      <c r="J212" s="61"/>
      <c r="K212" s="61"/>
      <c r="L212" s="61"/>
      <c r="M212" s="61"/>
      <c r="N212" s="61"/>
    </row>
    <row r="213" spans="1:14" ht="15.75">
      <c r="A213" s="62"/>
      <c r="B213" s="61"/>
      <c r="C213" s="58"/>
      <c r="D213" s="61"/>
      <c r="E213" s="58" t="s">
        <v>109</v>
      </c>
      <c r="F213" s="61"/>
      <c r="G213" s="104">
        <v>525</v>
      </c>
      <c r="H213" s="61"/>
      <c r="I213" s="104">
        <f>ROUND(+G212*G213,2)</f>
        <v>5250</v>
      </c>
      <c r="J213" s="61"/>
      <c r="K213" s="61"/>
      <c r="L213" s="61"/>
      <c r="M213" s="61"/>
      <c r="N213" s="61"/>
    </row>
    <row r="214" spans="1:14" ht="15.75">
      <c r="A214" s="62"/>
      <c r="B214" s="61"/>
      <c r="C214" s="166"/>
      <c r="D214" s="61"/>
      <c r="E214" s="166" t="s">
        <v>131</v>
      </c>
      <c r="F214" s="61"/>
      <c r="G214" s="61"/>
      <c r="H214" s="61"/>
      <c r="I214" s="104"/>
      <c r="J214" s="61"/>
      <c r="K214" s="61"/>
      <c r="L214" s="61"/>
      <c r="M214" s="61"/>
      <c r="N214" s="61"/>
    </row>
    <row r="215" spans="1:14" ht="15.75">
      <c r="A215" s="62"/>
      <c r="B215" s="61"/>
      <c r="C215" s="58"/>
      <c r="D215" s="61"/>
      <c r="E215" s="58" t="s">
        <v>130</v>
      </c>
      <c r="F215" s="61"/>
      <c r="G215" s="61">
        <v>12</v>
      </c>
      <c r="H215" s="61"/>
      <c r="I215" s="104"/>
      <c r="J215" s="61"/>
      <c r="K215" s="61"/>
      <c r="L215" s="61"/>
      <c r="M215" s="61"/>
      <c r="N215" s="61"/>
    </row>
    <row r="216" spans="1:14" ht="15.75">
      <c r="A216" s="62"/>
      <c r="B216" s="61"/>
      <c r="C216" s="58"/>
      <c r="D216" s="61"/>
      <c r="E216" s="58" t="s">
        <v>109</v>
      </c>
      <c r="F216" s="61"/>
      <c r="G216" s="104">
        <v>19.35</v>
      </c>
      <c r="H216" s="61"/>
      <c r="I216" s="104">
        <f>ROUND(+G215*G216,2)</f>
        <v>232.2</v>
      </c>
      <c r="J216" s="61"/>
      <c r="K216" s="61"/>
      <c r="L216" s="61"/>
      <c r="M216" s="61"/>
      <c r="N216" s="61"/>
    </row>
    <row r="217" spans="1:14" ht="15.75">
      <c r="A217" s="62"/>
      <c r="B217" s="61"/>
      <c r="C217" s="166"/>
      <c r="D217" s="61"/>
      <c r="E217" s="166" t="s">
        <v>132</v>
      </c>
      <c r="F217" s="61"/>
      <c r="G217" s="61"/>
      <c r="H217" s="61"/>
      <c r="I217" s="104"/>
      <c r="J217" s="61"/>
      <c r="K217" s="61"/>
      <c r="L217" s="61"/>
      <c r="M217" s="61"/>
      <c r="N217" s="61"/>
    </row>
    <row r="218" spans="1:14" ht="15.75">
      <c r="A218" s="62"/>
      <c r="B218" s="61"/>
      <c r="C218" s="58"/>
      <c r="D218" s="61"/>
      <c r="E218" s="58" t="s">
        <v>130</v>
      </c>
      <c r="F218" s="61"/>
      <c r="G218" s="61">
        <v>12</v>
      </c>
      <c r="H218" s="61"/>
      <c r="I218" s="104"/>
      <c r="J218" s="61"/>
      <c r="K218" s="61"/>
      <c r="L218" s="61"/>
      <c r="M218" s="61"/>
      <c r="N218" s="61"/>
    </row>
    <row r="219" spans="1:14" ht="15.75">
      <c r="A219" s="62"/>
      <c r="B219" s="61"/>
      <c r="C219" s="58"/>
      <c r="D219" s="61"/>
      <c r="E219" s="58" t="s">
        <v>109</v>
      </c>
      <c r="F219" s="61"/>
      <c r="G219" s="104">
        <v>13.8</v>
      </c>
      <c r="H219" s="61"/>
      <c r="I219" s="104">
        <f>ROUND(+G218*G219,2)</f>
        <v>165.6</v>
      </c>
      <c r="J219" s="61"/>
      <c r="K219" s="61"/>
      <c r="L219" s="61"/>
      <c r="M219" s="61"/>
      <c r="N219" s="61"/>
    </row>
    <row r="220" spans="1:14" ht="15.75">
      <c r="A220" s="62"/>
      <c r="B220" s="60"/>
      <c r="C220" s="166"/>
      <c r="D220" s="61"/>
      <c r="E220" s="166" t="s">
        <v>133</v>
      </c>
      <c r="F220" s="61"/>
      <c r="G220" s="61"/>
      <c r="H220" s="61"/>
      <c r="I220" s="104"/>
      <c r="J220" s="61"/>
      <c r="K220" s="61"/>
      <c r="L220" s="61"/>
      <c r="M220" s="61"/>
      <c r="N220" s="61"/>
    </row>
    <row r="221" spans="1:14" ht="15.75">
      <c r="A221" s="62"/>
      <c r="B221" s="61"/>
      <c r="C221" s="58"/>
      <c r="D221" s="61"/>
      <c r="E221" s="58" t="s">
        <v>130</v>
      </c>
      <c r="F221" s="61"/>
      <c r="G221" s="61">
        <v>18</v>
      </c>
      <c r="H221" s="61"/>
      <c r="I221" s="104"/>
      <c r="J221" s="61"/>
      <c r="K221" s="61"/>
      <c r="L221" s="61"/>
      <c r="M221" s="61"/>
      <c r="N221" s="61"/>
    </row>
    <row r="222" spans="1:14" ht="15.75">
      <c r="A222" s="62"/>
      <c r="B222" s="61"/>
      <c r="C222" s="58"/>
      <c r="D222" s="61"/>
      <c r="E222" s="58" t="s">
        <v>109</v>
      </c>
      <c r="F222" s="61"/>
      <c r="G222" s="104">
        <v>22.45</v>
      </c>
      <c r="H222" s="61"/>
      <c r="I222" s="104">
        <f>ROUND(+G221*G222,2)</f>
        <v>404.1</v>
      </c>
      <c r="J222" s="61"/>
      <c r="K222" s="61"/>
      <c r="L222" s="61"/>
      <c r="M222" s="61"/>
      <c r="N222" s="61"/>
    </row>
    <row r="223" spans="1:14" ht="15.75">
      <c r="A223" s="62"/>
      <c r="B223" s="60"/>
      <c r="C223" s="166"/>
      <c r="D223" s="61"/>
      <c r="E223" s="166" t="s">
        <v>134</v>
      </c>
      <c r="F223" s="61"/>
      <c r="G223" s="61"/>
      <c r="H223" s="61"/>
      <c r="I223" s="104"/>
      <c r="J223" s="61"/>
      <c r="K223" s="61"/>
      <c r="L223" s="61"/>
      <c r="M223" s="61"/>
      <c r="N223" s="61"/>
    </row>
    <row r="224" spans="1:14" ht="15.75">
      <c r="A224" s="62"/>
      <c r="B224" s="61"/>
      <c r="C224" s="58"/>
      <c r="D224" s="61"/>
      <c r="E224" s="58" t="s">
        <v>130</v>
      </c>
      <c r="F224" s="61"/>
      <c r="G224" s="61">
        <v>3</v>
      </c>
      <c r="H224" s="61"/>
      <c r="I224" s="104"/>
      <c r="J224" s="61"/>
      <c r="K224" s="61"/>
      <c r="L224" s="61"/>
      <c r="M224" s="61"/>
      <c r="N224" s="61"/>
    </row>
    <row r="225" spans="1:14" ht="15.75">
      <c r="A225" s="62"/>
      <c r="B225" s="61"/>
      <c r="C225" s="58"/>
      <c r="D225" s="61"/>
      <c r="E225" s="58" t="s">
        <v>109</v>
      </c>
      <c r="F225" s="61"/>
      <c r="G225" s="104">
        <v>205</v>
      </c>
      <c r="H225" s="61"/>
      <c r="I225" s="104">
        <f>ROUND(+G224*G225,2)</f>
        <v>615</v>
      </c>
      <c r="J225" s="61"/>
      <c r="K225" s="61"/>
      <c r="L225" s="61"/>
      <c r="M225" s="61"/>
      <c r="N225" s="61"/>
    </row>
    <row r="226" spans="1:14" ht="15.75">
      <c r="A226" s="62"/>
      <c r="B226" s="61"/>
      <c r="C226" s="166"/>
      <c r="D226" s="61"/>
      <c r="E226" s="166" t="s">
        <v>135</v>
      </c>
      <c r="F226" s="61"/>
      <c r="G226" s="61"/>
      <c r="H226" s="61"/>
      <c r="I226" s="104"/>
      <c r="J226" s="61"/>
      <c r="K226" s="61"/>
      <c r="L226" s="61"/>
      <c r="M226" s="61"/>
      <c r="N226" s="61"/>
    </row>
    <row r="227" spans="1:14" ht="15.75">
      <c r="A227" s="62"/>
      <c r="B227" s="61"/>
      <c r="C227" s="58"/>
      <c r="D227" s="61"/>
      <c r="E227" s="58" t="s">
        <v>130</v>
      </c>
      <c r="F227" s="61"/>
      <c r="G227" s="61">
        <v>25</v>
      </c>
      <c r="H227" s="61"/>
      <c r="I227" s="104"/>
      <c r="J227" s="61"/>
      <c r="K227" s="61"/>
      <c r="L227" s="61"/>
      <c r="M227" s="61"/>
      <c r="N227" s="61"/>
    </row>
    <row r="228" spans="1:14" ht="15.75">
      <c r="A228" s="62"/>
      <c r="B228" s="61"/>
      <c r="C228" s="58"/>
      <c r="D228" s="61"/>
      <c r="E228" s="58" t="s">
        <v>109</v>
      </c>
      <c r="F228" s="61"/>
      <c r="G228" s="104">
        <v>13.4</v>
      </c>
      <c r="H228" s="61"/>
      <c r="I228" s="104">
        <f>ROUND(+G227*G228,2)</f>
        <v>335</v>
      </c>
      <c r="J228" s="61"/>
      <c r="K228" s="61"/>
      <c r="L228" s="61"/>
      <c r="M228" s="61"/>
      <c r="N228" s="61"/>
    </row>
    <row r="229" spans="1:14" ht="15.75">
      <c r="A229" s="63"/>
      <c r="B229" s="60"/>
      <c r="C229" s="58"/>
      <c r="D229" s="61"/>
      <c r="E229" s="58"/>
      <c r="F229" s="61"/>
      <c r="G229" s="104"/>
      <c r="H229" s="61"/>
      <c r="I229" s="104"/>
      <c r="J229" s="61"/>
      <c r="K229" s="104"/>
      <c r="L229" s="61"/>
      <c r="M229" s="104"/>
      <c r="N229" s="61"/>
    </row>
    <row r="230" spans="1:68" s="51" customFormat="1" ht="15">
      <c r="A230" s="167"/>
      <c r="B230" s="168"/>
      <c r="C230" s="168"/>
      <c r="D230" s="168"/>
      <c r="E230" s="169"/>
      <c r="F230" s="168"/>
      <c r="G230" s="170"/>
      <c r="H230" s="168"/>
      <c r="I230" s="168"/>
      <c r="J230" s="168"/>
      <c r="K230" s="162">
        <f>SUM(I213:I228)</f>
        <v>7001.900000000001</v>
      </c>
      <c r="L230" s="61"/>
      <c r="M230" s="61" t="s">
        <v>90</v>
      </c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  <c r="AA230" s="168"/>
      <c r="AB230" s="168"/>
      <c r="AC230" s="168"/>
      <c r="AD230" s="168"/>
      <c r="AE230" s="168"/>
      <c r="AF230" s="168"/>
      <c r="AG230" s="168"/>
      <c r="AH230" s="168"/>
      <c r="AI230" s="168"/>
      <c r="AJ230" s="168"/>
      <c r="AK230" s="168"/>
      <c r="AL230" s="168"/>
      <c r="AM230" s="168"/>
      <c r="AN230" s="168"/>
      <c r="AO230" s="168"/>
      <c r="AP230" s="168"/>
      <c r="AQ230" s="168"/>
      <c r="AR230" s="168"/>
      <c r="AS230" s="168"/>
      <c r="AT230" s="168"/>
      <c r="AU230" s="168"/>
      <c r="AV230" s="168"/>
      <c r="AW230" s="168"/>
      <c r="AX230" s="168"/>
      <c r="AY230" s="168"/>
      <c r="AZ230" s="168"/>
      <c r="BA230" s="168"/>
      <c r="BB230" s="168"/>
      <c r="BC230" s="168"/>
      <c r="BD230" s="168"/>
      <c r="BE230" s="168"/>
      <c r="BF230" s="168"/>
      <c r="BG230" s="168"/>
      <c r="BH230" s="168"/>
      <c r="BI230" s="168"/>
      <c r="BJ230" s="168"/>
      <c r="BK230" s="168"/>
      <c r="BL230" s="168"/>
      <c r="BM230" s="168"/>
      <c r="BN230" s="168"/>
      <c r="BO230" s="168"/>
      <c r="BP230" s="168"/>
    </row>
    <row r="231" spans="1:68" s="51" customFormat="1" ht="15">
      <c r="A231" s="167"/>
      <c r="B231" s="168"/>
      <c r="C231" s="167"/>
      <c r="D231" s="168"/>
      <c r="E231" s="169"/>
      <c r="F231" s="168"/>
      <c r="G231" s="170"/>
      <c r="H231" s="168"/>
      <c r="I231" s="168"/>
      <c r="J231" s="168"/>
      <c r="K231" s="171"/>
      <c r="L231" s="168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  <c r="AA231" s="168"/>
      <c r="AB231" s="168"/>
      <c r="AC231" s="168"/>
      <c r="AD231" s="168"/>
      <c r="AE231" s="168"/>
      <c r="AF231" s="168"/>
      <c r="AG231" s="168"/>
      <c r="AH231" s="168"/>
      <c r="AI231" s="168"/>
      <c r="AJ231" s="168"/>
      <c r="AK231" s="168"/>
      <c r="AL231" s="168"/>
      <c r="AM231" s="168"/>
      <c r="AN231" s="168"/>
      <c r="AO231" s="168"/>
      <c r="AP231" s="168"/>
      <c r="AQ231" s="168"/>
      <c r="AR231" s="168"/>
      <c r="AS231" s="168"/>
      <c r="AT231" s="168"/>
      <c r="AU231" s="168"/>
      <c r="AV231" s="168"/>
      <c r="AW231" s="168"/>
      <c r="AX231" s="168"/>
      <c r="AY231" s="168"/>
      <c r="AZ231" s="168"/>
      <c r="BA231" s="168"/>
      <c r="BB231" s="168"/>
      <c r="BC231" s="168"/>
      <c r="BD231" s="168"/>
      <c r="BE231" s="168"/>
      <c r="BF231" s="168"/>
      <c r="BG231" s="168"/>
      <c r="BH231" s="168"/>
      <c r="BI231" s="168"/>
      <c r="BJ231" s="168"/>
      <c r="BK231" s="168"/>
      <c r="BL231" s="168"/>
      <c r="BM231" s="168"/>
      <c r="BN231" s="168"/>
      <c r="BO231" s="168"/>
      <c r="BP231" s="168"/>
    </row>
    <row r="232" spans="1:14" ht="15.75">
      <c r="A232" s="63"/>
      <c r="B232" s="60"/>
      <c r="C232" s="58"/>
      <c r="D232" s="61"/>
      <c r="E232" s="58"/>
      <c r="F232" s="61"/>
      <c r="G232" s="104"/>
      <c r="H232" s="61"/>
      <c r="I232" s="104"/>
      <c r="J232" s="61"/>
      <c r="N232" s="61"/>
    </row>
    <row r="233" spans="1:14" s="50" customFormat="1" ht="15.75">
      <c r="A233" s="62"/>
      <c r="B233" s="61"/>
      <c r="C233" s="58"/>
      <c r="D233" s="61"/>
      <c r="E233" s="104"/>
      <c r="F233" s="61"/>
      <c r="G233" s="104"/>
      <c r="H233" s="61"/>
      <c r="I233" s="104"/>
      <c r="J233" s="61"/>
      <c r="K233" s="61"/>
      <c r="L233" s="61"/>
      <c r="M233" s="61"/>
      <c r="N233" s="61"/>
    </row>
    <row r="234" spans="1:14" s="50" customFormat="1" ht="15.75">
      <c r="A234" s="62" t="s">
        <v>136</v>
      </c>
      <c r="B234" s="60" t="s">
        <v>137</v>
      </c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</row>
    <row r="235" spans="1:14" s="50" customFormat="1" ht="15.75">
      <c r="A235" s="62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</row>
    <row r="236" spans="1:14" s="50" customFormat="1" ht="15.75">
      <c r="A236" s="183"/>
      <c r="B236" s="60" t="s">
        <v>138</v>
      </c>
      <c r="C236" s="60" t="s">
        <v>139</v>
      </c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</row>
    <row r="237" spans="1:14" s="50" customFormat="1" ht="15.75">
      <c r="A237" s="183"/>
      <c r="B237" s="60"/>
      <c r="C237" s="60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</row>
    <row r="238" spans="1:14" s="50" customFormat="1" ht="15.75">
      <c r="A238" s="62"/>
      <c r="B238" s="61"/>
      <c r="C238" s="61" t="s">
        <v>140</v>
      </c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</row>
    <row r="239" spans="1:14" s="50" customFormat="1" ht="15.75">
      <c r="A239" s="62"/>
      <c r="B239" s="61"/>
      <c r="C239" s="58" t="s">
        <v>141</v>
      </c>
      <c r="D239" s="61"/>
      <c r="E239" s="184">
        <v>2</v>
      </c>
      <c r="F239" s="184"/>
      <c r="G239" s="184"/>
      <c r="H239" s="184"/>
      <c r="I239" s="61"/>
      <c r="J239" s="61"/>
      <c r="K239" s="61"/>
      <c r="L239" s="61"/>
      <c r="M239" s="61"/>
      <c r="N239" s="61"/>
    </row>
    <row r="240" spans="1:14" s="50" customFormat="1" ht="15.75">
      <c r="A240" s="62"/>
      <c r="B240" s="61"/>
      <c r="C240" s="58" t="s">
        <v>90</v>
      </c>
      <c r="D240" s="61"/>
      <c r="E240" s="104">
        <v>7500</v>
      </c>
      <c r="F240" s="184"/>
      <c r="G240" s="104">
        <f>E240*E239</f>
        <v>15000</v>
      </c>
      <c r="H240" s="184"/>
      <c r="I240" s="61"/>
      <c r="J240" s="61"/>
      <c r="K240" s="61"/>
      <c r="L240" s="61"/>
      <c r="M240" s="61"/>
      <c r="N240" s="61"/>
    </row>
    <row r="241" spans="1:14" s="50" customFormat="1" ht="15.75">
      <c r="A241" s="62"/>
      <c r="B241" s="61"/>
      <c r="C241" s="58"/>
      <c r="D241" s="61"/>
      <c r="E241" s="104"/>
      <c r="F241" s="184"/>
      <c r="G241" s="104"/>
      <c r="H241" s="184"/>
      <c r="I241" s="61"/>
      <c r="J241" s="61"/>
      <c r="K241" s="61"/>
      <c r="L241" s="61"/>
      <c r="M241" s="61"/>
      <c r="N241" s="61"/>
    </row>
    <row r="242" spans="1:14" s="50" customFormat="1" ht="15.75">
      <c r="A242" s="62"/>
      <c r="B242" s="60" t="s">
        <v>142</v>
      </c>
      <c r="C242" s="60" t="s">
        <v>143</v>
      </c>
      <c r="D242" s="61"/>
      <c r="E242" s="185"/>
      <c r="F242" s="61"/>
      <c r="H242" s="61"/>
      <c r="I242" s="61"/>
      <c r="J242" s="61"/>
      <c r="K242" s="61"/>
      <c r="L242" s="61"/>
      <c r="M242" s="61"/>
      <c r="N242" s="61"/>
    </row>
    <row r="243" spans="1:14" s="50" customFormat="1" ht="15.75">
      <c r="A243" s="183"/>
      <c r="B243" s="60"/>
      <c r="C243" s="60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</row>
    <row r="244" spans="1:14" s="50" customFormat="1" ht="15.75">
      <c r="A244" s="62"/>
      <c r="B244" s="61"/>
      <c r="C244" s="58" t="s">
        <v>141</v>
      </c>
      <c r="D244" s="61"/>
      <c r="E244" s="184">
        <v>1</v>
      </c>
      <c r="F244" s="61"/>
      <c r="G244" s="61" t="s">
        <v>54</v>
      </c>
      <c r="H244" s="61"/>
      <c r="I244" s="61"/>
      <c r="J244" s="61"/>
      <c r="K244" s="61"/>
      <c r="L244" s="61"/>
      <c r="M244" s="61"/>
      <c r="N244" s="61"/>
    </row>
    <row r="245" spans="1:14" s="50" customFormat="1" ht="15.75">
      <c r="A245" s="183"/>
      <c r="B245" s="60"/>
      <c r="C245" s="58" t="s">
        <v>90</v>
      </c>
      <c r="D245" s="61"/>
      <c r="E245" s="179">
        <v>5000</v>
      </c>
      <c r="F245" s="61"/>
      <c r="G245" s="179">
        <f>E244*E245</f>
        <v>5000</v>
      </c>
      <c r="H245" s="61"/>
      <c r="I245" s="61"/>
      <c r="J245" s="61"/>
      <c r="K245" s="61"/>
      <c r="L245" s="61"/>
      <c r="M245" s="61"/>
      <c r="N245" s="61"/>
    </row>
    <row r="246" spans="1:14" s="50" customFormat="1" ht="15.75">
      <c r="A246" s="183"/>
      <c r="B246" s="60"/>
      <c r="C246" s="60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</row>
    <row r="247" spans="1:14" s="50" customFormat="1" ht="15.75">
      <c r="A247" s="62"/>
      <c r="B247" s="60" t="s">
        <v>144</v>
      </c>
      <c r="C247" s="60" t="s">
        <v>145</v>
      </c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</row>
    <row r="248" spans="1:14" s="50" customFormat="1" ht="15.75">
      <c r="A248" s="183"/>
      <c r="B248" s="60"/>
      <c r="C248" s="60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</row>
    <row r="249" spans="1:14" s="50" customFormat="1" ht="15.75">
      <c r="A249" s="62"/>
      <c r="B249" s="61"/>
      <c r="C249" s="127" t="s">
        <v>141</v>
      </c>
      <c r="D249" s="115"/>
      <c r="E249" s="186">
        <v>1</v>
      </c>
      <c r="F249" s="115"/>
      <c r="G249" s="117"/>
      <c r="H249" s="61"/>
      <c r="I249" s="61"/>
      <c r="J249" s="61"/>
      <c r="K249" s="61"/>
      <c r="L249" s="61"/>
      <c r="M249" s="61"/>
      <c r="N249" s="61"/>
    </row>
    <row r="250" spans="1:14" s="50" customFormat="1" ht="15.75">
      <c r="A250" s="62"/>
      <c r="B250" s="61"/>
      <c r="C250" s="127" t="s">
        <v>90</v>
      </c>
      <c r="D250" s="115"/>
      <c r="E250" s="187">
        <v>21000</v>
      </c>
      <c r="F250" s="115"/>
      <c r="G250" s="117">
        <f>E249*E250</f>
        <v>21000</v>
      </c>
      <c r="H250" s="61"/>
      <c r="I250" s="104"/>
      <c r="J250" s="61"/>
      <c r="K250" s="61"/>
      <c r="L250" s="61"/>
      <c r="M250" s="61"/>
      <c r="N250" s="61"/>
    </row>
    <row r="251" spans="1:14" s="50" customFormat="1" ht="15.75">
      <c r="A251" s="62"/>
      <c r="B251" s="61"/>
      <c r="C251" s="127"/>
      <c r="D251" s="115"/>
      <c r="E251" s="187"/>
      <c r="F251" s="115"/>
      <c r="G251" s="117"/>
      <c r="H251" s="61"/>
      <c r="I251" s="104"/>
      <c r="J251" s="61"/>
      <c r="K251" s="61"/>
      <c r="L251" s="61"/>
      <c r="M251" s="61"/>
      <c r="N251" s="61"/>
    </row>
    <row r="252" spans="1:14" s="50" customFormat="1" ht="15.75">
      <c r="A252" s="62"/>
      <c r="B252" s="60" t="s">
        <v>146</v>
      </c>
      <c r="C252" s="60" t="str">
        <f>"RESUMO "&amp;B234</f>
        <v>RESUMO OUTROS VEÍCULOS E EQIUPAMENTOS </v>
      </c>
      <c r="D252" s="61"/>
      <c r="E252" s="61"/>
      <c r="F252" s="61"/>
      <c r="G252" s="104"/>
      <c r="H252" s="61"/>
      <c r="I252" s="104"/>
      <c r="J252" s="61"/>
      <c r="K252" s="61"/>
      <c r="L252" s="61"/>
      <c r="M252" s="61"/>
      <c r="N252" s="61"/>
    </row>
    <row r="253" spans="1:14" ht="15.75">
      <c r="A253" s="62"/>
      <c r="B253" s="61"/>
      <c r="C253" s="115" t="s">
        <v>66</v>
      </c>
      <c r="D253" s="61"/>
      <c r="E253" s="61"/>
      <c r="F253" s="61"/>
      <c r="G253" s="61"/>
      <c r="H253" s="61"/>
      <c r="I253" s="104">
        <f>SUM(G240,G245,G250)</f>
        <v>41000</v>
      </c>
      <c r="J253" s="61"/>
      <c r="K253" s="61" t="s">
        <v>90</v>
      </c>
      <c r="L253" s="61"/>
      <c r="M253" s="61"/>
      <c r="N253" s="61"/>
    </row>
    <row r="254" spans="1:14" ht="15.75">
      <c r="A254" s="62"/>
      <c r="B254" s="61"/>
      <c r="C254" s="115"/>
      <c r="D254" s="61"/>
      <c r="E254" s="61"/>
      <c r="F254" s="61"/>
      <c r="G254" s="61"/>
      <c r="H254" s="61"/>
      <c r="I254" s="104"/>
      <c r="J254" s="61"/>
      <c r="K254" s="61"/>
      <c r="L254" s="61"/>
      <c r="M254" s="61"/>
      <c r="N254" s="61"/>
    </row>
    <row r="255" spans="1:14" ht="15.75">
      <c r="A255" s="62" t="s">
        <v>147</v>
      </c>
      <c r="B255" s="60" t="s">
        <v>148</v>
      </c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</row>
    <row r="256" spans="1:14" ht="15.75">
      <c r="A256" s="62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</row>
    <row r="257" spans="1:14" ht="15.75">
      <c r="A257" s="62"/>
      <c r="B257" s="61"/>
      <c r="C257" s="61" t="str">
        <f>C9</f>
        <v>MÃO-DE-OBRA DIRETA</v>
      </c>
      <c r="D257" s="61"/>
      <c r="E257" s="61"/>
      <c r="F257" s="61"/>
      <c r="G257" s="104">
        <f>$I$110</f>
        <v>155562.7</v>
      </c>
      <c r="H257" s="61"/>
      <c r="I257" s="61"/>
      <c r="J257" s="61"/>
      <c r="K257" s="61"/>
      <c r="L257" s="61"/>
      <c r="M257" s="61"/>
      <c r="N257" s="61"/>
    </row>
    <row r="258" spans="1:14" ht="15.75">
      <c r="A258" s="62"/>
      <c r="B258" s="61"/>
      <c r="C258" s="61" t="str">
        <f>B112</f>
        <v>UNIFORMES</v>
      </c>
      <c r="D258" s="61"/>
      <c r="E258" s="61"/>
      <c r="F258" s="61"/>
      <c r="G258" s="104">
        <f>K203</f>
        <v>7808.280000000001</v>
      </c>
      <c r="H258" s="61"/>
      <c r="I258" s="61"/>
      <c r="J258" s="61"/>
      <c r="K258" s="61"/>
      <c r="L258" s="61"/>
      <c r="M258" s="61"/>
      <c r="N258" s="61"/>
    </row>
    <row r="259" spans="1:14" ht="15.75">
      <c r="A259" s="62"/>
      <c r="B259" s="61"/>
      <c r="C259" s="61" t="str">
        <f>B209</f>
        <v>FERRAMENTAS E MATERIAIS</v>
      </c>
      <c r="D259" s="61"/>
      <c r="E259" s="61"/>
      <c r="F259" s="61"/>
      <c r="G259" s="104">
        <f>K230</f>
        <v>7001.900000000001</v>
      </c>
      <c r="H259" s="61"/>
      <c r="L259" s="61"/>
      <c r="M259" s="61"/>
      <c r="N259" s="61"/>
    </row>
    <row r="260" spans="1:14" ht="15.75">
      <c r="A260" s="62"/>
      <c r="B260" s="61"/>
      <c r="C260" s="104" t="str">
        <f>B234</f>
        <v>OUTROS VEÍCULOS E EQIUPAMENTOS </v>
      </c>
      <c r="D260" s="61"/>
      <c r="E260" s="61"/>
      <c r="F260" s="61"/>
      <c r="G260" s="104">
        <f>I253</f>
        <v>41000</v>
      </c>
      <c r="H260" s="61"/>
      <c r="I260" s="162"/>
      <c r="J260" s="61"/>
      <c r="K260" s="61"/>
      <c r="L260" s="61"/>
      <c r="M260" s="61"/>
      <c r="N260" s="61"/>
    </row>
    <row r="261" spans="1:14" ht="15.75">
      <c r="A261" s="62"/>
      <c r="B261" s="61"/>
      <c r="C261" s="61"/>
      <c r="D261" s="61"/>
      <c r="E261" s="61"/>
      <c r="F261" s="61"/>
      <c r="G261" s="104"/>
      <c r="H261" s="61"/>
      <c r="I261" s="162">
        <f>SUM(G257:G260)</f>
        <v>211372.88</v>
      </c>
      <c r="J261" s="61"/>
      <c r="K261" s="61" t="s">
        <v>90</v>
      </c>
      <c r="L261" s="61"/>
      <c r="M261" s="61"/>
      <c r="N261" s="61"/>
    </row>
    <row r="262" spans="1:14" ht="15.75">
      <c r="A262" s="62"/>
      <c r="B262" s="61"/>
      <c r="C262" s="61"/>
      <c r="D262" s="61"/>
      <c r="E262" s="61"/>
      <c r="F262" s="61"/>
      <c r="G262" s="117"/>
      <c r="H262" s="61"/>
      <c r="I262" s="172"/>
      <c r="J262" s="61"/>
      <c r="K262" s="61"/>
      <c r="L262" s="61"/>
      <c r="M262" s="61"/>
      <c r="N262" s="61"/>
    </row>
    <row r="263" spans="1:13" ht="15.75">
      <c r="A263" s="62"/>
      <c r="B263" s="61"/>
      <c r="C263" s="61"/>
      <c r="D263" s="61"/>
      <c r="E263" s="61"/>
      <c r="F263" s="61"/>
      <c r="G263" s="104"/>
      <c r="H263" s="61"/>
      <c r="I263" s="162"/>
      <c r="J263" s="61"/>
      <c r="K263" s="61"/>
      <c r="L263" s="61"/>
      <c r="M263" s="61"/>
    </row>
    <row r="264" spans="1:13" ht="15.75">
      <c r="A264" s="62" t="s">
        <v>149</v>
      </c>
      <c r="B264" s="165" t="s">
        <v>150</v>
      </c>
      <c r="D264" s="61"/>
      <c r="E264" s="61"/>
      <c r="F264" s="61"/>
      <c r="G264" s="61"/>
      <c r="H264" s="61"/>
      <c r="I264" s="61"/>
      <c r="J264" s="61"/>
      <c r="K264" s="61"/>
      <c r="L264" s="61"/>
      <c r="M264" s="61"/>
    </row>
    <row r="265" spans="1:13" ht="15.75">
      <c r="A265" s="62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</row>
    <row r="266" spans="1:13" ht="15.75">
      <c r="A266" s="62"/>
      <c r="B266" s="61"/>
      <c r="C266" s="61" t="s">
        <v>151</v>
      </c>
      <c r="D266" s="61"/>
      <c r="E266" s="61"/>
      <c r="F266" s="61"/>
      <c r="G266" s="104"/>
      <c r="H266" s="61"/>
      <c r="I266" s="162">
        <f>I261</f>
        <v>211372.88</v>
      </c>
      <c r="J266" s="61"/>
      <c r="K266" s="61" t="s">
        <v>90</v>
      </c>
      <c r="L266" s="61"/>
      <c r="M266" s="61"/>
    </row>
    <row r="267" spans="1:13" ht="15.75">
      <c r="A267" s="62"/>
      <c r="B267" s="61"/>
      <c r="C267" s="58"/>
      <c r="D267" s="61"/>
      <c r="E267" s="173"/>
      <c r="F267" s="61"/>
      <c r="G267" s="104"/>
      <c r="H267" s="61"/>
      <c r="I267" s="104"/>
      <c r="J267" s="61"/>
      <c r="K267" s="61"/>
      <c r="L267" s="61"/>
      <c r="M267" s="162"/>
    </row>
    <row r="268" spans="1:13" ht="15.75" hidden="1">
      <c r="A268" s="62" t="s">
        <v>152</v>
      </c>
      <c r="B268" s="60" t="s">
        <v>153</v>
      </c>
      <c r="C268" s="60"/>
      <c r="D268" s="61"/>
      <c r="E268" s="61"/>
      <c r="F268" s="61"/>
      <c r="G268" s="61"/>
      <c r="H268" s="61"/>
      <c r="I268" s="61"/>
      <c r="J268" s="61"/>
      <c r="K268" s="61"/>
      <c r="L268" s="61"/>
      <c r="M268" s="61"/>
    </row>
    <row r="269" spans="1:13" ht="15.75" hidden="1">
      <c r="A269" s="62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</row>
    <row r="270" spans="1:13" ht="15.75" hidden="1">
      <c r="A270" s="62"/>
      <c r="B270" s="174">
        <v>0</v>
      </c>
      <c r="C270" s="175" t="s">
        <v>154</v>
      </c>
      <c r="D270" s="61"/>
      <c r="E270" s="61"/>
      <c r="F270" s="61"/>
      <c r="G270" s="61"/>
      <c r="H270" s="61"/>
      <c r="I270" s="61"/>
      <c r="J270" s="61"/>
      <c r="K270" s="104"/>
      <c r="L270" s="61"/>
      <c r="M270" s="61"/>
    </row>
    <row r="271" spans="1:13" ht="15.75" hidden="1">
      <c r="A271" s="62"/>
      <c r="B271" s="61"/>
      <c r="C271" s="61" t="s">
        <v>155</v>
      </c>
      <c r="D271" s="61"/>
      <c r="E271" s="61"/>
      <c r="F271" s="61"/>
      <c r="G271" s="61"/>
      <c r="H271" s="61"/>
      <c r="I271" s="61"/>
      <c r="J271" s="61"/>
      <c r="K271" s="61"/>
      <c r="L271" s="61"/>
      <c r="M271" s="61"/>
    </row>
    <row r="272" spans="1:13" ht="15.75" hidden="1">
      <c r="A272" s="62"/>
      <c r="B272" s="61"/>
      <c r="C272" s="61" t="s">
        <v>156</v>
      </c>
      <c r="D272" s="61"/>
      <c r="E272" s="61"/>
      <c r="F272" s="61"/>
      <c r="G272" s="61"/>
      <c r="H272" s="61"/>
      <c r="I272" s="61"/>
      <c r="J272" s="61"/>
      <c r="K272" s="61"/>
      <c r="L272" s="61"/>
      <c r="M272" s="61"/>
    </row>
    <row r="273" spans="1:13" ht="15.75" hidden="1">
      <c r="A273" s="62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</row>
    <row r="274" spans="1:13" ht="15.75" hidden="1">
      <c r="A274" s="62"/>
      <c r="B274" s="61"/>
      <c r="C274" s="61" t="s">
        <v>157</v>
      </c>
      <c r="D274" s="61"/>
      <c r="E274" s="61"/>
      <c r="F274" s="61"/>
      <c r="G274" s="104">
        <f>I266</f>
        <v>211372.88</v>
      </c>
      <c r="H274" s="61"/>
      <c r="I274" s="61"/>
      <c r="J274" s="61"/>
      <c r="K274" s="61"/>
      <c r="L274" s="61"/>
      <c r="M274" s="61"/>
    </row>
    <row r="275" spans="1:13" ht="15.75" hidden="1">
      <c r="A275" s="62"/>
      <c r="B275" s="61"/>
      <c r="C275" s="166"/>
      <c r="D275" s="61"/>
      <c r="E275" s="61"/>
      <c r="F275" s="61"/>
      <c r="G275" s="104"/>
      <c r="H275" s="61"/>
      <c r="I275" s="104">
        <f>SUM(G274)</f>
        <v>211372.88</v>
      </c>
      <c r="J275" s="61"/>
      <c r="K275" s="61" t="s">
        <v>90</v>
      </c>
      <c r="L275" s="61"/>
      <c r="M275" s="61"/>
    </row>
    <row r="276" spans="1:13" ht="15.75" hidden="1">
      <c r="A276" s="62"/>
      <c r="B276" s="61"/>
      <c r="C276" s="61"/>
      <c r="D276" s="61"/>
      <c r="E276" s="61"/>
      <c r="F276" s="61"/>
      <c r="G276" s="61" t="s">
        <v>54</v>
      </c>
      <c r="H276" s="61"/>
      <c r="I276" s="61"/>
      <c r="J276" s="61"/>
      <c r="K276" s="61"/>
      <c r="L276" s="61"/>
      <c r="M276" s="61"/>
    </row>
    <row r="277" spans="1:13" ht="15.75" hidden="1">
      <c r="A277" s="62"/>
      <c r="B277" s="61"/>
      <c r="C277" s="61"/>
      <c r="D277" s="61"/>
      <c r="E277" s="61"/>
      <c r="F277" s="61"/>
      <c r="G277" s="61" t="s">
        <v>54</v>
      </c>
      <c r="H277" s="61"/>
      <c r="I277" s="61" t="s">
        <v>54</v>
      </c>
      <c r="J277" s="61"/>
      <c r="K277" s="61"/>
      <c r="L277" s="61"/>
      <c r="M277" s="61"/>
    </row>
    <row r="278" spans="1:13" ht="15.75" hidden="1">
      <c r="A278" s="62"/>
      <c r="B278" s="61"/>
      <c r="C278" s="58" t="s">
        <v>158</v>
      </c>
      <c r="D278" s="61"/>
      <c r="E278" s="61"/>
      <c r="F278" s="61"/>
      <c r="G278" s="104">
        <f>I275</f>
        <v>211372.88</v>
      </c>
      <c r="H278" s="61"/>
      <c r="I278" s="61"/>
      <c r="J278" s="61"/>
      <c r="K278" s="61"/>
      <c r="L278" s="61"/>
      <c r="M278" s="61"/>
    </row>
    <row r="279" spans="1:13" ht="15.75" hidden="1">
      <c r="A279" s="62"/>
      <c r="B279" s="61"/>
      <c r="C279" s="58" t="s">
        <v>159</v>
      </c>
      <c r="D279" s="61"/>
      <c r="E279" s="61"/>
      <c r="F279" s="61"/>
      <c r="G279" s="175">
        <f>B270</f>
        <v>0</v>
      </c>
      <c r="H279" s="61"/>
      <c r="I279" s="104">
        <f>ROUND(G279*G278,2)</f>
        <v>0</v>
      </c>
      <c r="J279" s="61"/>
      <c r="K279" s="61" t="s">
        <v>90</v>
      </c>
      <c r="L279" s="61"/>
      <c r="M279" s="61"/>
    </row>
    <row r="280" spans="1:13" ht="15.75" hidden="1">
      <c r="A280" s="62"/>
      <c r="B280" s="61"/>
      <c r="C280" s="61"/>
      <c r="D280" s="61"/>
      <c r="E280" s="61"/>
      <c r="F280" s="61"/>
      <c r="G280" s="61" t="s">
        <v>54</v>
      </c>
      <c r="H280" s="61"/>
      <c r="I280" s="61"/>
      <c r="J280" s="61"/>
      <c r="K280" s="61"/>
      <c r="L280" s="61"/>
      <c r="M280" s="61"/>
    </row>
    <row r="281" spans="1:13" ht="15.75">
      <c r="A281" s="62" t="s">
        <v>152</v>
      </c>
      <c r="B281" s="60" t="s">
        <v>160</v>
      </c>
      <c r="D281" s="61"/>
      <c r="E281" s="61"/>
      <c r="F281" s="61"/>
      <c r="G281" s="61"/>
      <c r="H281" s="61"/>
      <c r="I281" s="61"/>
      <c r="J281" s="61"/>
      <c r="K281" s="61"/>
      <c r="L281" s="61"/>
      <c r="M281" s="61"/>
    </row>
    <row r="282" spans="1:13" ht="15.75">
      <c r="A282" s="62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</row>
    <row r="283" spans="1:13" ht="15.75">
      <c r="A283" s="62"/>
      <c r="B283" s="61"/>
      <c r="C283" s="175">
        <v>0.1</v>
      </c>
      <c r="D283" s="61"/>
      <c r="E283" s="237" t="s">
        <v>161</v>
      </c>
      <c r="F283" s="61"/>
      <c r="G283" s="61"/>
      <c r="H283" s="61"/>
      <c r="I283" s="61"/>
      <c r="J283" s="61"/>
      <c r="K283" s="61"/>
      <c r="L283" s="61"/>
      <c r="M283" s="61"/>
    </row>
    <row r="284" spans="1:13" ht="15.75">
      <c r="A284" s="62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</row>
    <row r="285" spans="1:13" ht="15.75">
      <c r="A285" s="62"/>
      <c r="B285" s="61"/>
      <c r="C285" s="61" t="s">
        <v>162</v>
      </c>
      <c r="D285" s="61"/>
      <c r="E285" s="61"/>
      <c r="F285" s="61"/>
      <c r="G285" s="104">
        <f>I275+I279</f>
        <v>211372.88</v>
      </c>
      <c r="H285" s="61"/>
      <c r="I285" s="61"/>
      <c r="J285" s="61"/>
      <c r="K285" s="61"/>
      <c r="L285" s="61"/>
      <c r="M285" s="61"/>
    </row>
    <row r="286" spans="1:13" ht="15.75">
      <c r="A286" s="62"/>
      <c r="B286" s="61"/>
      <c r="C286" s="61" t="s">
        <v>163</v>
      </c>
      <c r="D286" s="61"/>
      <c r="E286" s="61"/>
      <c r="F286" s="61"/>
      <c r="G286" s="175">
        <f>C283</f>
        <v>0.1</v>
      </c>
      <c r="H286" s="61"/>
      <c r="I286" s="104">
        <f>ROUND(G286*G285,2)</f>
        <v>21137.29</v>
      </c>
      <c r="J286" s="61"/>
      <c r="K286" s="61" t="s">
        <v>90</v>
      </c>
      <c r="L286" s="61"/>
      <c r="M286" s="61"/>
    </row>
    <row r="287" spans="1:13" ht="15.75">
      <c r="A287" s="62"/>
      <c r="B287" s="61"/>
      <c r="C287" s="61"/>
      <c r="D287" s="61"/>
      <c r="E287" s="61"/>
      <c r="F287" s="61"/>
      <c r="G287" s="61" t="s">
        <v>54</v>
      </c>
      <c r="H287" s="61"/>
      <c r="I287" s="61"/>
      <c r="J287" s="61"/>
      <c r="K287" s="61"/>
      <c r="L287" s="61"/>
      <c r="M287" s="61"/>
    </row>
    <row r="288" spans="1:13" ht="15.75">
      <c r="A288" s="62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</row>
    <row r="289" spans="1:13" ht="15.75">
      <c r="A289" s="62" t="s">
        <v>164</v>
      </c>
      <c r="B289" s="60" t="s">
        <v>165</v>
      </c>
      <c r="D289" s="61"/>
      <c r="E289" s="61"/>
      <c r="F289" s="61"/>
      <c r="G289" s="61"/>
      <c r="H289" s="61"/>
      <c r="I289" s="61"/>
      <c r="J289" s="61"/>
      <c r="K289" s="61"/>
      <c r="L289" s="61"/>
      <c r="M289" s="61"/>
    </row>
    <row r="290" spans="1:13" ht="15.75">
      <c r="A290" s="62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</row>
    <row r="291" spans="1:13" ht="15.75">
      <c r="A291" s="62"/>
      <c r="B291" s="61"/>
      <c r="C291" s="61" t="s">
        <v>157</v>
      </c>
      <c r="D291" s="61"/>
      <c r="E291" s="61"/>
      <c r="F291" s="61"/>
      <c r="G291" s="104">
        <f>G274</f>
        <v>211372.88</v>
      </c>
      <c r="H291" s="104"/>
      <c r="I291" s="104"/>
      <c r="J291" s="61"/>
      <c r="K291" s="61"/>
      <c r="L291" s="61"/>
      <c r="M291" s="61"/>
    </row>
    <row r="292" spans="1:13" ht="15.75" hidden="1">
      <c r="A292" s="62"/>
      <c r="B292" s="61"/>
      <c r="C292" s="61" t="s">
        <v>166</v>
      </c>
      <c r="D292" s="61"/>
      <c r="E292" s="61"/>
      <c r="F292" s="61"/>
      <c r="G292" s="104">
        <f>I279</f>
        <v>0</v>
      </c>
      <c r="H292" s="104"/>
      <c r="I292" s="104"/>
      <c r="J292" s="61"/>
      <c r="K292" s="61"/>
      <c r="L292" s="61"/>
      <c r="M292" s="61"/>
    </row>
    <row r="293" spans="1:13" ht="15.75">
      <c r="A293" s="62"/>
      <c r="B293" s="61"/>
      <c r="C293" s="61" t="s">
        <v>167</v>
      </c>
      <c r="D293" s="61"/>
      <c r="E293" s="61"/>
      <c r="F293" s="61"/>
      <c r="G293" s="104">
        <f>I286</f>
        <v>21137.29</v>
      </c>
      <c r="H293" s="104"/>
      <c r="I293" s="104">
        <f>SUM(G291:G293)</f>
        <v>232510.17</v>
      </c>
      <c r="J293" s="61"/>
      <c r="K293" s="61" t="s">
        <v>90</v>
      </c>
      <c r="L293" s="61"/>
      <c r="M293" s="61"/>
    </row>
    <row r="294" spans="1:13" ht="15.75">
      <c r="A294" s="62"/>
      <c r="B294" s="61"/>
      <c r="C294" s="61"/>
      <c r="D294" s="61"/>
      <c r="E294" s="61"/>
      <c r="F294" s="61"/>
      <c r="G294" s="104" t="s">
        <v>54</v>
      </c>
      <c r="H294" s="104"/>
      <c r="I294" s="104"/>
      <c r="J294" s="61"/>
      <c r="K294" s="61"/>
      <c r="L294" s="61"/>
      <c r="M294" s="61"/>
    </row>
    <row r="295" spans="1:13" ht="15.75">
      <c r="A295" s="62" t="s">
        <v>168</v>
      </c>
      <c r="B295" s="165" t="s">
        <v>169</v>
      </c>
      <c r="D295" s="61"/>
      <c r="E295" s="61"/>
      <c r="F295" s="61"/>
      <c r="G295" s="61"/>
      <c r="H295" s="61"/>
      <c r="I295" s="61"/>
      <c r="J295" s="61"/>
      <c r="K295" s="61"/>
      <c r="L295" s="61"/>
      <c r="M295" s="61"/>
    </row>
    <row r="296" spans="1:13" ht="15.75">
      <c r="A296" s="62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</row>
    <row r="297" spans="1:13" ht="15.75">
      <c r="A297" s="62"/>
      <c r="B297" s="61"/>
      <c r="C297" s="61" t="s">
        <v>170</v>
      </c>
      <c r="D297" s="61"/>
      <c r="E297" s="61"/>
      <c r="F297" s="61"/>
      <c r="G297" s="61"/>
      <c r="H297" s="61"/>
      <c r="I297" s="61"/>
      <c r="J297" s="61"/>
      <c r="K297" s="61"/>
      <c r="L297" s="61"/>
      <c r="M297" s="61"/>
    </row>
    <row r="298" spans="1:13" ht="15.75">
      <c r="A298" s="62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</row>
    <row r="299" spans="1:13" ht="15.75">
      <c r="A299" s="62"/>
      <c r="B299" s="61"/>
      <c r="C299" s="61" t="s">
        <v>171</v>
      </c>
      <c r="D299" s="61"/>
      <c r="E299" s="175">
        <v>0.03</v>
      </c>
      <c r="F299" s="61"/>
      <c r="G299" s="61"/>
      <c r="H299" s="61"/>
      <c r="I299" s="61"/>
      <c r="J299" s="61"/>
      <c r="K299" s="61"/>
      <c r="L299" s="61"/>
      <c r="M299" s="61"/>
    </row>
    <row r="300" spans="1:13" ht="15.75">
      <c r="A300" s="62"/>
      <c r="B300" s="61"/>
      <c r="C300" s="58" t="s">
        <v>172</v>
      </c>
      <c r="D300" s="61"/>
      <c r="E300" s="175">
        <v>0.05</v>
      </c>
      <c r="F300" s="61"/>
      <c r="G300" s="61"/>
      <c r="H300" s="61"/>
      <c r="I300" s="61"/>
      <c r="J300" s="61"/>
      <c r="K300" s="61"/>
      <c r="L300" s="61"/>
      <c r="M300" s="61"/>
    </row>
    <row r="301" spans="1:13" ht="15.75">
      <c r="A301" s="62"/>
      <c r="B301" s="61"/>
      <c r="C301" s="58" t="s">
        <v>173</v>
      </c>
      <c r="D301" s="61"/>
      <c r="E301" s="175">
        <v>0.0165</v>
      </c>
      <c r="F301" s="61"/>
      <c r="G301" s="61"/>
      <c r="H301" s="61"/>
      <c r="I301" s="61"/>
      <c r="J301" s="61"/>
      <c r="K301" s="61"/>
      <c r="L301" s="61"/>
      <c r="M301" s="61"/>
    </row>
    <row r="302" spans="1:13" ht="15.75">
      <c r="A302" s="62"/>
      <c r="B302" s="61"/>
      <c r="C302" s="58" t="s">
        <v>174</v>
      </c>
      <c r="D302" s="61"/>
      <c r="E302" s="175">
        <v>0.076</v>
      </c>
      <c r="F302" s="61"/>
      <c r="G302" s="61"/>
      <c r="H302" s="61"/>
      <c r="I302" s="61"/>
      <c r="J302" s="61"/>
      <c r="K302" s="61"/>
      <c r="L302" s="61"/>
      <c r="M302" s="61"/>
    </row>
    <row r="303" spans="1:13" ht="15.75">
      <c r="A303" s="62"/>
      <c r="B303" s="61"/>
      <c r="C303" s="58"/>
      <c r="D303" s="61"/>
      <c r="E303" s="175"/>
      <c r="F303" s="61"/>
      <c r="G303" s="61"/>
      <c r="H303" s="61"/>
      <c r="I303" s="61"/>
      <c r="J303" s="61"/>
      <c r="K303" s="61"/>
      <c r="L303" s="61"/>
      <c r="M303" s="61"/>
    </row>
    <row r="304" spans="1:13" ht="15.75">
      <c r="A304" s="62"/>
      <c r="B304" s="61"/>
      <c r="C304" s="61"/>
      <c r="D304" s="61"/>
      <c r="E304" s="61"/>
      <c r="F304" s="61"/>
      <c r="G304" s="58" t="s">
        <v>175</v>
      </c>
      <c r="H304" s="61"/>
      <c r="I304" s="104">
        <f>ROUND((1/(1-E300-E301-E302-E299)-1)*I293,2)</f>
        <v>48468.89</v>
      </c>
      <c r="J304" s="61"/>
      <c r="K304" s="61"/>
      <c r="L304" s="61"/>
      <c r="M304" s="61"/>
    </row>
    <row r="305" spans="1:13" ht="15.75">
      <c r="A305" s="62"/>
      <c r="B305" s="61"/>
      <c r="C305" s="61"/>
      <c r="D305" s="61"/>
      <c r="E305" s="61"/>
      <c r="F305" s="61"/>
      <c r="G305" s="104"/>
      <c r="H305" s="61"/>
      <c r="I305" s="104"/>
      <c r="J305" s="61"/>
      <c r="K305" s="61"/>
      <c r="L305" s="61"/>
      <c r="M305" s="61"/>
    </row>
    <row r="306" spans="1:13" ht="15.75">
      <c r="A306" s="62" t="s">
        <v>176</v>
      </c>
      <c r="B306" s="60" t="s">
        <v>177</v>
      </c>
      <c r="D306" s="61"/>
      <c r="E306" s="61"/>
      <c r="F306" s="61"/>
      <c r="G306" s="61"/>
      <c r="H306" s="61"/>
      <c r="I306" s="61"/>
      <c r="J306" s="61"/>
      <c r="K306" s="61"/>
      <c r="L306" s="61"/>
      <c r="M306" s="61"/>
    </row>
    <row r="307" spans="1:13" ht="15.75">
      <c r="A307" s="62"/>
      <c r="B307" s="61"/>
      <c r="C307" s="61"/>
      <c r="D307" s="61"/>
      <c r="E307" s="61"/>
      <c r="F307" s="61"/>
      <c r="G307" s="61"/>
      <c r="H307" s="61"/>
      <c r="I307" s="104"/>
      <c r="J307" s="61"/>
      <c r="K307" s="61"/>
      <c r="L307" s="61"/>
      <c r="M307" s="179"/>
    </row>
    <row r="308" spans="1:13" ht="15.75">
      <c r="A308" s="62"/>
      <c r="B308" s="61"/>
      <c r="C308" s="61"/>
      <c r="D308" s="61"/>
      <c r="E308" s="58" t="s">
        <v>178</v>
      </c>
      <c r="F308" s="61"/>
      <c r="G308" s="61"/>
      <c r="H308" s="61"/>
      <c r="I308" s="177">
        <v>281160</v>
      </c>
      <c r="J308" s="61"/>
      <c r="K308" s="61" t="s">
        <v>90</v>
      </c>
      <c r="L308" s="61"/>
      <c r="M308" s="61"/>
    </row>
    <row r="309" spans="1:13" ht="15.75">
      <c r="A309" s="62"/>
      <c r="B309" s="60"/>
      <c r="D309" s="61"/>
      <c r="E309" s="58" t="s">
        <v>179</v>
      </c>
      <c r="F309" s="61"/>
      <c r="G309" s="61"/>
      <c r="H309" s="61"/>
      <c r="I309" s="176">
        <f>RESUMO!$E$4</f>
        <v>132000</v>
      </c>
      <c r="J309" s="61"/>
      <c r="K309" s="61" t="s">
        <v>180</v>
      </c>
      <c r="L309" s="61"/>
      <c r="M309" s="61"/>
    </row>
    <row r="310" spans="1:13" ht="15.75">
      <c r="A310" s="62"/>
      <c r="B310" s="61"/>
      <c r="C310" s="61"/>
      <c r="D310" s="61"/>
      <c r="E310" s="61"/>
      <c r="F310" s="61"/>
      <c r="G310" s="61"/>
      <c r="H310" s="61"/>
      <c r="I310" s="104"/>
      <c r="J310" s="61"/>
      <c r="K310" s="61"/>
      <c r="L310" s="61"/>
      <c r="M310" s="61"/>
    </row>
    <row r="311" spans="1:13" ht="15.75">
      <c r="A311" s="62"/>
      <c r="B311" s="61"/>
      <c r="C311" s="61"/>
      <c r="D311" s="61"/>
      <c r="E311" s="58" t="s">
        <v>181</v>
      </c>
      <c r="F311" s="61"/>
      <c r="G311" s="61"/>
      <c r="H311" s="61"/>
      <c r="I311" s="177">
        <f>ROUND(I308/I309,2)</f>
        <v>2.13</v>
      </c>
      <c r="J311" s="61"/>
      <c r="K311" s="61" t="s">
        <v>182</v>
      </c>
      <c r="L311" s="61"/>
      <c r="M311" s="177"/>
    </row>
  </sheetData>
  <sheetProtection/>
  <mergeCells count="2">
    <mergeCell ref="A1:N1"/>
    <mergeCell ref="A4:M4"/>
  </mergeCells>
  <printOptions horizontalCentered="1"/>
  <pageMargins left="0.98" right="0.2" top="0.79" bottom="0.79" header="0.51" footer="0.51"/>
  <pageSetup horizontalDpi="600" verticalDpi="600" orientation="portrait" paperSize="9" scale="54"/>
  <rowBreaks count="4" manualBreakCount="4">
    <brk id="74" max="255" man="1"/>
    <brk id="150" max="13" man="1"/>
    <brk id="208" max="255" man="1"/>
    <brk id="29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176"/>
  <sheetViews>
    <sheetView showGridLines="0" defaultGridColor="0" view="pageBreakPreview" zoomScale="50" zoomScaleNormal="70" zoomScaleSheetLayoutView="50" colorId="22" workbookViewId="0" topLeftCell="A121">
      <selection activeCell="I172" sqref="I172"/>
    </sheetView>
  </sheetViews>
  <sheetFormatPr defaultColWidth="15.140625" defaultRowHeight="12.75"/>
  <cols>
    <col min="1" max="1" width="7.8515625" style="52" customWidth="1"/>
    <col min="2" max="2" width="9.8515625" style="53" customWidth="1"/>
    <col min="3" max="3" width="31.8515625" style="53" customWidth="1"/>
    <col min="4" max="4" width="2.28125" style="53" customWidth="1"/>
    <col min="5" max="5" width="19.421875" style="53" bestFit="1" customWidth="1"/>
    <col min="6" max="6" width="2.28125" style="53" customWidth="1"/>
    <col min="7" max="7" width="18.421875" style="53" customWidth="1"/>
    <col min="8" max="8" width="2.28125" style="53" customWidth="1"/>
    <col min="9" max="9" width="20.8515625" style="53" customWidth="1"/>
    <col min="10" max="10" width="3.28125" style="53" customWidth="1"/>
    <col min="11" max="11" width="19.00390625" style="53" customWidth="1"/>
    <col min="12" max="12" width="2.28125" style="53" customWidth="1"/>
    <col min="13" max="13" width="14.8515625" style="53" customWidth="1"/>
    <col min="14" max="14" width="2.28125" style="53" customWidth="1"/>
    <col min="15" max="16" width="15.140625" style="53" customWidth="1"/>
    <col min="17" max="21" width="15.140625" style="53" hidden="1" customWidth="1"/>
    <col min="22" max="16384" width="15.140625" style="53" customWidth="1"/>
  </cols>
  <sheetData>
    <row r="1" spans="1:14" ht="84" customHeight="1">
      <c r="A1" s="54" t="str">
        <f>RESUMO!C5</f>
        <v>Varrição Manual das Vias e Logradouros Públicos dos Distritos do município de Ouro preto.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" customHeigh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8" customHeight="1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21" ht="18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61"/>
      <c r="Q4" s="163"/>
      <c r="R4" s="61"/>
      <c r="S4" s="164"/>
      <c r="T4" s="61"/>
      <c r="U4" s="61"/>
    </row>
    <row r="5" spans="1:14" ht="15.75" customHeight="1">
      <c r="A5" s="58" t="s">
        <v>50</v>
      </c>
      <c r="B5" s="59"/>
      <c r="C5" s="59"/>
      <c r="D5" s="59"/>
      <c r="E5" s="60" t="s">
        <v>51</v>
      </c>
      <c r="F5" s="61"/>
      <c r="G5" s="61"/>
      <c r="H5" s="61"/>
      <c r="I5" s="61"/>
      <c r="J5" s="61"/>
      <c r="K5" s="61"/>
      <c r="L5" s="59"/>
      <c r="M5" s="59"/>
      <c r="N5" s="61"/>
    </row>
    <row r="6" spans="1:14" ht="15.75" customHeight="1">
      <c r="A6" s="62"/>
      <c r="B6" s="61"/>
      <c r="C6" s="61"/>
      <c r="D6" s="61" t="s">
        <v>50</v>
      </c>
      <c r="E6" s="61"/>
      <c r="F6" s="61"/>
      <c r="G6" s="61"/>
      <c r="H6" s="61"/>
      <c r="I6" s="61" t="s">
        <v>52</v>
      </c>
      <c r="J6" s="61"/>
      <c r="K6" s="136" t="s">
        <v>53</v>
      </c>
      <c r="L6" s="61"/>
      <c r="M6" s="58"/>
      <c r="N6" s="61"/>
    </row>
    <row r="7" spans="1:14" ht="15.75">
      <c r="A7" s="62"/>
      <c r="B7" s="61"/>
      <c r="C7" s="61"/>
      <c r="D7" s="61"/>
      <c r="L7" s="61"/>
      <c r="M7" s="137"/>
      <c r="N7" s="61"/>
    </row>
    <row r="8" spans="1:14" ht="15.75">
      <c r="A8" s="62"/>
      <c r="B8" s="61"/>
      <c r="C8" s="61" t="s">
        <v>50</v>
      </c>
      <c r="D8" s="61" t="s">
        <v>54</v>
      </c>
      <c r="E8" s="61" t="s">
        <v>54</v>
      </c>
      <c r="F8" s="61" t="s">
        <v>54</v>
      </c>
      <c r="G8" s="61" t="s">
        <v>54</v>
      </c>
      <c r="H8" s="61" t="s">
        <v>54</v>
      </c>
      <c r="I8" s="61" t="s">
        <v>54</v>
      </c>
      <c r="J8" s="61" t="s">
        <v>54</v>
      </c>
      <c r="K8" s="61"/>
      <c r="L8" s="61"/>
      <c r="M8" s="61"/>
      <c r="N8" s="61"/>
    </row>
    <row r="9" spans="1:14" ht="15.75">
      <c r="A9" s="63"/>
      <c r="B9" s="60" t="s">
        <v>55</v>
      </c>
      <c r="C9" s="60" t="s">
        <v>56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4" ht="15.75">
      <c r="A10" s="62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1:14" ht="24" customHeight="1">
      <c r="A11" s="62"/>
      <c r="B11" s="64"/>
      <c r="C11" s="65" t="s">
        <v>1</v>
      </c>
      <c r="D11" s="66"/>
      <c r="E11" s="67"/>
      <c r="F11" s="68" t="s">
        <v>183</v>
      </c>
      <c r="G11" s="69"/>
      <c r="H11" s="69"/>
      <c r="I11" s="138"/>
      <c r="J11" s="68"/>
      <c r="K11" s="66"/>
      <c r="L11" s="139"/>
      <c r="M11" s="61"/>
      <c r="N11" s="61"/>
    </row>
    <row r="12" spans="1:14" ht="24" customHeight="1">
      <c r="A12" s="62"/>
      <c r="B12" s="70"/>
      <c r="C12" s="71"/>
      <c r="D12" s="71"/>
      <c r="E12" s="72" t="s">
        <v>59</v>
      </c>
      <c r="F12" s="73"/>
      <c r="G12" s="74" t="s">
        <v>60</v>
      </c>
      <c r="H12" s="73"/>
      <c r="I12" s="72" t="s">
        <v>59</v>
      </c>
      <c r="J12" s="73"/>
      <c r="K12" s="74" t="s">
        <v>60</v>
      </c>
      <c r="L12" s="140"/>
      <c r="M12" s="58"/>
      <c r="N12" s="61"/>
    </row>
    <row r="13" spans="1:14" ht="15.75">
      <c r="A13" s="62"/>
      <c r="B13" s="75"/>
      <c r="C13" s="76" t="s">
        <v>61</v>
      </c>
      <c r="D13" s="76"/>
      <c r="E13" s="77">
        <v>20</v>
      </c>
      <c r="F13" s="78"/>
      <c r="G13" s="79">
        <v>0</v>
      </c>
      <c r="H13" s="78"/>
      <c r="I13" s="77"/>
      <c r="J13" s="78"/>
      <c r="K13" s="79"/>
      <c r="L13" s="141"/>
      <c r="M13" s="61"/>
      <c r="N13" s="61"/>
    </row>
    <row r="14" spans="1:14" ht="15.75">
      <c r="A14" s="62"/>
      <c r="B14" s="80"/>
      <c r="C14" s="81" t="s">
        <v>62</v>
      </c>
      <c r="D14" s="81"/>
      <c r="E14" s="82">
        <f>ROUND(E13/6,1)*0</f>
        <v>0</v>
      </c>
      <c r="F14" s="83"/>
      <c r="G14" s="84">
        <v>0</v>
      </c>
      <c r="H14" s="83"/>
      <c r="I14" s="82"/>
      <c r="J14" s="83"/>
      <c r="K14" s="84"/>
      <c r="L14" s="142"/>
      <c r="M14" s="61"/>
      <c r="N14" s="61"/>
    </row>
    <row r="15" spans="1:14" ht="15.75">
      <c r="A15" s="62"/>
      <c r="B15" s="80"/>
      <c r="C15" s="85" t="s">
        <v>63</v>
      </c>
      <c r="D15" s="81"/>
      <c r="E15" s="82">
        <f>E13+E14</f>
        <v>20</v>
      </c>
      <c r="F15" s="83"/>
      <c r="G15" s="84">
        <f>G13+G14</f>
        <v>0</v>
      </c>
      <c r="H15" s="83"/>
      <c r="I15" s="82"/>
      <c r="J15" s="83"/>
      <c r="K15" s="84"/>
      <c r="L15" s="142"/>
      <c r="M15" s="61"/>
      <c r="N15" s="61"/>
    </row>
    <row r="16" spans="1:14" ht="15.75">
      <c r="A16" s="62"/>
      <c r="B16" s="80"/>
      <c r="C16" s="81" t="s">
        <v>64</v>
      </c>
      <c r="D16" s="81"/>
      <c r="E16" s="82">
        <f>ROUND(E15*0.04,2)</f>
        <v>0.8</v>
      </c>
      <c r="F16" s="83"/>
      <c r="G16" s="82">
        <f>ROUND(G15*0.04,2)</f>
        <v>0</v>
      </c>
      <c r="H16" s="83"/>
      <c r="I16" s="82"/>
      <c r="J16" s="83"/>
      <c r="K16" s="82"/>
      <c r="L16" s="142"/>
      <c r="M16" s="61"/>
      <c r="N16" s="61"/>
    </row>
    <row r="17" spans="1:14" ht="15.75">
      <c r="A17" s="62"/>
      <c r="B17" s="80"/>
      <c r="C17" s="85" t="s">
        <v>63</v>
      </c>
      <c r="D17" s="81"/>
      <c r="E17" s="82">
        <v>0</v>
      </c>
      <c r="F17" s="83"/>
      <c r="G17" s="84">
        <v>0</v>
      </c>
      <c r="H17" s="83"/>
      <c r="I17" s="82"/>
      <c r="J17" s="83"/>
      <c r="K17" s="84"/>
      <c r="L17" s="142"/>
      <c r="M17" s="61"/>
      <c r="N17" s="61"/>
    </row>
    <row r="18" spans="1:14" ht="15.75">
      <c r="A18" s="62"/>
      <c r="B18" s="80"/>
      <c r="C18" s="81" t="s">
        <v>65</v>
      </c>
      <c r="D18" s="81"/>
      <c r="E18" s="82">
        <v>0</v>
      </c>
      <c r="F18" s="82"/>
      <c r="G18" s="82">
        <v>0</v>
      </c>
      <c r="H18" s="82"/>
      <c r="I18" s="82"/>
      <c r="J18" s="82"/>
      <c r="K18" s="82"/>
      <c r="L18" s="142"/>
      <c r="M18" s="61"/>
      <c r="N18" s="61"/>
    </row>
    <row r="19" spans="1:14" ht="15.75">
      <c r="A19" s="62"/>
      <c r="B19" s="86"/>
      <c r="C19" s="87" t="s">
        <v>66</v>
      </c>
      <c r="D19" s="88"/>
      <c r="E19" s="89">
        <f>ROUND(+E17+E18,1)</f>
        <v>0</v>
      </c>
      <c r="F19" s="90"/>
      <c r="G19" s="91">
        <f>ROUND(+G17+G18,1)</f>
        <v>0</v>
      </c>
      <c r="H19" s="90"/>
      <c r="I19" s="89"/>
      <c r="J19" s="90"/>
      <c r="K19" s="91"/>
      <c r="L19" s="143"/>
      <c r="M19" s="61"/>
      <c r="N19" s="61"/>
    </row>
    <row r="20" spans="1:14" ht="24" customHeight="1">
      <c r="A20" s="62"/>
      <c r="B20" s="70"/>
      <c r="C20" s="71" t="s">
        <v>67</v>
      </c>
      <c r="D20" s="71"/>
      <c r="E20" s="92">
        <v>20</v>
      </c>
      <c r="F20" s="71"/>
      <c r="G20" s="92">
        <v>0</v>
      </c>
      <c r="H20" s="71"/>
      <c r="I20" s="92"/>
      <c r="J20" s="71"/>
      <c r="K20" s="92"/>
      <c r="L20" s="144"/>
      <c r="M20" s="135"/>
      <c r="N20" s="61"/>
    </row>
    <row r="21" spans="1:14" ht="15.75">
      <c r="A21" s="62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</row>
    <row r="22" spans="1:14" ht="15.75">
      <c r="A22" s="62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</row>
    <row r="23" spans="1:14" ht="15.75">
      <c r="A23" s="62" t="s">
        <v>71</v>
      </c>
      <c r="B23" s="60" t="s">
        <v>72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</row>
    <row r="24" spans="1:14" ht="15.75">
      <c r="A24" s="62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</row>
    <row r="25" spans="1:14" ht="24" customHeight="1">
      <c r="A25" s="62"/>
      <c r="B25" s="93"/>
      <c r="C25" s="94" t="s">
        <v>1</v>
      </c>
      <c r="D25" s="95" t="s">
        <v>50</v>
      </c>
      <c r="E25" s="96" t="s">
        <v>50</v>
      </c>
      <c r="F25" s="97"/>
      <c r="G25" s="98"/>
      <c r="H25" s="99" t="s">
        <v>183</v>
      </c>
      <c r="I25" s="145"/>
      <c r="J25" s="145" t="s">
        <v>54</v>
      </c>
      <c r="K25" s="98"/>
      <c r="L25" s="99"/>
      <c r="M25" s="145"/>
      <c r="N25" s="146"/>
    </row>
    <row r="26" spans="1:14" ht="13.5" customHeight="1">
      <c r="A26" s="62"/>
      <c r="B26" s="70"/>
      <c r="C26" s="71"/>
      <c r="D26" s="71"/>
      <c r="E26" s="100"/>
      <c r="F26" s="100"/>
      <c r="G26" s="72" t="s">
        <v>59</v>
      </c>
      <c r="H26" s="73"/>
      <c r="I26" s="147" t="s">
        <v>60</v>
      </c>
      <c r="J26" s="73"/>
      <c r="K26" s="72"/>
      <c r="L26" s="73"/>
      <c r="M26" s="147"/>
      <c r="N26" s="148"/>
    </row>
    <row r="27" spans="1:14" ht="15.75">
      <c r="A27" s="62"/>
      <c r="B27" s="101"/>
      <c r="C27" s="61" t="s">
        <v>73</v>
      </c>
      <c r="D27" s="61" t="s">
        <v>50</v>
      </c>
      <c r="E27" s="102" t="s">
        <v>74</v>
      </c>
      <c r="F27" s="102"/>
      <c r="G27" s="103">
        <f>ROUND(G29/G28,2)</f>
        <v>4.42</v>
      </c>
      <c r="H27" s="104"/>
      <c r="I27" s="149">
        <f aca="true" t="shared" si="0" ref="I27:I30">G27</f>
        <v>4.42</v>
      </c>
      <c r="J27" s="104"/>
      <c r="K27" s="103"/>
      <c r="L27" s="104"/>
      <c r="M27" s="149"/>
      <c r="N27" s="150"/>
    </row>
    <row r="28" spans="1:14" ht="15.75">
      <c r="A28" s="62"/>
      <c r="B28" s="101"/>
      <c r="C28" s="61" t="s">
        <v>75</v>
      </c>
      <c r="D28" s="61" t="s">
        <v>50</v>
      </c>
      <c r="E28" s="105" t="s">
        <v>50</v>
      </c>
      <c r="F28" s="102"/>
      <c r="G28" s="106">
        <v>220</v>
      </c>
      <c r="H28" s="107"/>
      <c r="I28" s="151">
        <f t="shared" si="0"/>
        <v>220</v>
      </c>
      <c r="J28" s="107"/>
      <c r="K28" s="106"/>
      <c r="L28" s="107"/>
      <c r="M28" s="151"/>
      <c r="N28" s="152"/>
    </row>
    <row r="29" spans="1:14" ht="15.75">
      <c r="A29" s="62"/>
      <c r="B29" s="101"/>
      <c r="C29" s="61"/>
      <c r="D29" s="61" t="s">
        <v>50</v>
      </c>
      <c r="E29" s="105" t="s">
        <v>76</v>
      </c>
      <c r="F29" s="102"/>
      <c r="G29" s="103">
        <v>972.61</v>
      </c>
      <c r="H29" s="104"/>
      <c r="I29" s="149">
        <f t="shared" si="0"/>
        <v>972.61</v>
      </c>
      <c r="J29" s="104"/>
      <c r="K29" s="103"/>
      <c r="L29" s="104"/>
      <c r="M29" s="149"/>
      <c r="N29" s="150"/>
    </row>
    <row r="30" spans="1:14" ht="15.75">
      <c r="A30" s="62"/>
      <c r="B30" s="101"/>
      <c r="C30" s="61" t="s">
        <v>77</v>
      </c>
      <c r="D30" s="61" t="s">
        <v>50</v>
      </c>
      <c r="E30" s="105" t="s">
        <v>50</v>
      </c>
      <c r="F30" s="102"/>
      <c r="G30" s="103">
        <v>0</v>
      </c>
      <c r="H30" s="104"/>
      <c r="I30" s="149">
        <f t="shared" si="0"/>
        <v>0</v>
      </c>
      <c r="J30" s="104"/>
      <c r="K30" s="103"/>
      <c r="L30" s="104"/>
      <c r="M30" s="149"/>
      <c r="N30" s="150"/>
    </row>
    <row r="31" spans="1:14" ht="15.75">
      <c r="A31" s="62"/>
      <c r="B31" s="101"/>
      <c r="C31" s="61"/>
      <c r="D31" s="61" t="s">
        <v>50</v>
      </c>
      <c r="E31" s="105" t="s">
        <v>63</v>
      </c>
      <c r="F31" s="102"/>
      <c r="G31" s="108">
        <f>G29+G30</f>
        <v>972.61</v>
      </c>
      <c r="H31" s="109"/>
      <c r="I31" s="153">
        <f>I29+I30</f>
        <v>972.61</v>
      </c>
      <c r="J31" s="109"/>
      <c r="K31" s="108"/>
      <c r="L31" s="109"/>
      <c r="M31" s="153"/>
      <c r="N31" s="152"/>
    </row>
    <row r="32" spans="1:14" ht="15.75">
      <c r="A32" s="62"/>
      <c r="B32" s="101"/>
      <c r="C32" s="61" t="s">
        <v>78</v>
      </c>
      <c r="D32" s="61" t="s">
        <v>50</v>
      </c>
      <c r="E32" s="105" t="s">
        <v>50</v>
      </c>
      <c r="F32" s="102"/>
      <c r="G32" s="103">
        <f>ROUND($G$46*26.08*G27*2.5,2)</f>
        <v>144.09</v>
      </c>
      <c r="H32" s="104"/>
      <c r="I32" s="103">
        <f>ROUND($G$46*25.25*I27*1.5,2)</f>
        <v>83.7</v>
      </c>
      <c r="J32" s="104"/>
      <c r="K32" s="103"/>
      <c r="L32" s="104"/>
      <c r="M32" s="103"/>
      <c r="N32" s="150"/>
    </row>
    <row r="33" spans="1:14" ht="15.75">
      <c r="A33" s="62"/>
      <c r="B33" s="101"/>
      <c r="C33" s="61" t="s">
        <v>79</v>
      </c>
      <c r="D33" s="61"/>
      <c r="E33" s="102"/>
      <c r="F33" s="102"/>
      <c r="G33" s="103">
        <v>0</v>
      </c>
      <c r="H33" s="104"/>
      <c r="I33" s="149">
        <f>ROUND(4.33*(313/12)*I27*G47,2)</f>
        <v>99.84</v>
      </c>
      <c r="J33" s="104"/>
      <c r="K33" s="103"/>
      <c r="L33" s="104"/>
      <c r="M33" s="149"/>
      <c r="N33" s="150"/>
    </row>
    <row r="34" spans="1:14" ht="15.75">
      <c r="A34" s="62"/>
      <c r="B34" s="101"/>
      <c r="C34" s="110" t="s">
        <v>80</v>
      </c>
      <c r="D34" s="110" t="s">
        <v>50</v>
      </c>
      <c r="E34" s="111" t="s">
        <v>50</v>
      </c>
      <c r="F34" s="110"/>
      <c r="G34" s="112">
        <f>ROUND(10/12*7.33*G27*2,2)</f>
        <v>54</v>
      </c>
      <c r="H34" s="113"/>
      <c r="I34" s="154">
        <v>0</v>
      </c>
      <c r="J34" s="113"/>
      <c r="K34" s="112"/>
      <c r="L34" s="113"/>
      <c r="M34" s="149"/>
      <c r="N34" s="150"/>
    </row>
    <row r="35" spans="1:14" ht="15.75">
      <c r="A35" s="62"/>
      <c r="B35" s="101"/>
      <c r="C35" s="61" t="s">
        <v>81</v>
      </c>
      <c r="D35" s="61" t="s">
        <v>50</v>
      </c>
      <c r="E35" s="58" t="s">
        <v>50</v>
      </c>
      <c r="F35" s="61"/>
      <c r="G35" s="108">
        <v>0</v>
      </c>
      <c r="H35" s="109"/>
      <c r="I35" s="153">
        <f>ROUND((10/12*7.33*I27*2)+(10/12*4.33*I27*2*G47),2)</f>
        <v>60.38</v>
      </c>
      <c r="J35" s="109"/>
      <c r="K35" s="108"/>
      <c r="L35" s="109"/>
      <c r="M35" s="153"/>
      <c r="N35" s="152"/>
    </row>
    <row r="36" spans="1:14" ht="15.75">
      <c r="A36" s="62"/>
      <c r="B36" s="101"/>
      <c r="C36" s="61"/>
      <c r="D36" s="61" t="s">
        <v>50</v>
      </c>
      <c r="E36" s="58" t="s">
        <v>82</v>
      </c>
      <c r="F36" s="61"/>
      <c r="G36" s="103">
        <f>SUM(G31:G35)</f>
        <v>1170.7</v>
      </c>
      <c r="H36" s="104"/>
      <c r="I36" s="149">
        <f>SUM(I31:I35)</f>
        <v>1216.53</v>
      </c>
      <c r="J36" s="104"/>
      <c r="K36" s="103"/>
      <c r="L36" s="104"/>
      <c r="M36" s="149"/>
      <c r="N36" s="155"/>
    </row>
    <row r="37" spans="1:14" ht="15.75">
      <c r="A37" s="62"/>
      <c r="B37" s="101"/>
      <c r="C37" s="61" t="s">
        <v>83</v>
      </c>
      <c r="D37" s="61"/>
      <c r="E37" s="58"/>
      <c r="F37" s="61"/>
      <c r="G37" s="103">
        <f>ROUND((1+$G$48)*G36,2)</f>
        <v>2122.36</v>
      </c>
      <c r="H37" s="104"/>
      <c r="I37" s="103">
        <f>ROUND((1+$G$48)*I36,2)</f>
        <v>2205.45</v>
      </c>
      <c r="J37" s="104"/>
      <c r="K37" s="103"/>
      <c r="L37" s="104"/>
      <c r="M37" s="103"/>
      <c r="N37" s="155"/>
    </row>
    <row r="38" spans="1:14" ht="15.75">
      <c r="A38" s="62"/>
      <c r="B38" s="101"/>
      <c r="C38" s="114" t="s">
        <v>84</v>
      </c>
      <c r="D38" s="61"/>
      <c r="E38" s="58"/>
      <c r="F38" s="61"/>
      <c r="G38" s="103">
        <v>158.58</v>
      </c>
      <c r="H38" s="104"/>
      <c r="I38" s="149">
        <f aca="true" t="shared" si="1" ref="I38:I42">G38</f>
        <v>158.58</v>
      </c>
      <c r="J38" s="104"/>
      <c r="K38" s="103"/>
      <c r="L38" s="104"/>
      <c r="M38" s="149"/>
      <c r="N38" s="155"/>
    </row>
    <row r="39" spans="1:14" ht="15.75">
      <c r="A39" s="62"/>
      <c r="B39" s="101"/>
      <c r="C39" s="114" t="s">
        <v>85</v>
      </c>
      <c r="D39" s="61"/>
      <c r="E39" s="58"/>
      <c r="F39" s="61"/>
      <c r="G39" s="103">
        <f>G40</f>
        <v>13.215000000000002</v>
      </c>
      <c r="H39" s="104"/>
      <c r="I39" s="149">
        <f t="shared" si="1"/>
        <v>13.215000000000002</v>
      </c>
      <c r="J39" s="104"/>
      <c r="K39" s="103"/>
      <c r="L39" s="104"/>
      <c r="M39" s="149"/>
      <c r="N39" s="155"/>
    </row>
    <row r="40" spans="1:14" ht="15.75">
      <c r="A40" s="62"/>
      <c r="B40" s="101"/>
      <c r="C40" s="115" t="s">
        <v>86</v>
      </c>
      <c r="D40" s="61"/>
      <c r="E40" s="58"/>
      <c r="F40" s="61"/>
      <c r="G40" s="116">
        <f>G38/12</f>
        <v>13.215000000000002</v>
      </c>
      <c r="H40" s="104"/>
      <c r="I40" s="149">
        <f t="shared" si="1"/>
        <v>13.215000000000002</v>
      </c>
      <c r="J40" s="104"/>
      <c r="K40" s="116"/>
      <c r="L40" s="104"/>
      <c r="M40" s="149"/>
      <c r="N40" s="155"/>
    </row>
    <row r="41" spans="1:14" ht="15.75">
      <c r="A41" s="62"/>
      <c r="B41" s="101"/>
      <c r="C41" s="114" t="s">
        <v>87</v>
      </c>
      <c r="D41" s="61"/>
      <c r="E41" s="58"/>
      <c r="F41" s="61"/>
      <c r="G41" s="116">
        <f>12.18*26.08</f>
        <v>317.65439999999995</v>
      </c>
      <c r="H41" s="117"/>
      <c r="I41" s="149">
        <f t="shared" si="1"/>
        <v>317.65439999999995</v>
      </c>
      <c r="J41" s="117"/>
      <c r="K41" s="116"/>
      <c r="L41" s="117"/>
      <c r="M41" s="149"/>
      <c r="N41" s="155"/>
    </row>
    <row r="42" spans="1:14" ht="15.75">
      <c r="A42" s="62"/>
      <c r="B42" s="70"/>
      <c r="C42" s="118" t="s">
        <v>88</v>
      </c>
      <c r="D42" s="118"/>
      <c r="E42" s="119"/>
      <c r="F42" s="118"/>
      <c r="G42" s="108">
        <f>IF(($M$46*$M$47*26)-(G31*0.06)&lt;0,0,($M$46*$M$47*26)-(G31*0.06))</f>
        <v>157.4434</v>
      </c>
      <c r="H42" s="109"/>
      <c r="I42" s="153">
        <f t="shared" si="1"/>
        <v>157.4434</v>
      </c>
      <c r="J42" s="109"/>
      <c r="K42" s="108"/>
      <c r="L42" s="109"/>
      <c r="M42" s="153"/>
      <c r="N42" s="156"/>
    </row>
    <row r="43" spans="1:14" ht="15.75">
      <c r="A43" s="62"/>
      <c r="B43" s="70"/>
      <c r="C43" s="71" t="s">
        <v>89</v>
      </c>
      <c r="D43" s="71" t="s">
        <v>50</v>
      </c>
      <c r="E43" s="100" t="s">
        <v>90</v>
      </c>
      <c r="F43" s="71"/>
      <c r="G43" s="120">
        <f>SUM(G37:G42)</f>
        <v>2782.4678000000004</v>
      </c>
      <c r="H43" s="121"/>
      <c r="I43" s="157">
        <f>SUM(I37:I42)</f>
        <v>2865.5578</v>
      </c>
      <c r="J43" s="121"/>
      <c r="K43" s="120"/>
      <c r="L43" s="121"/>
      <c r="M43" s="157"/>
      <c r="N43" s="104"/>
    </row>
    <row r="44" spans="1:14" ht="15.75">
      <c r="A44" s="62"/>
      <c r="B44" s="61"/>
      <c r="C44" s="61" t="s">
        <v>54</v>
      </c>
      <c r="D44" s="61" t="s">
        <v>54</v>
      </c>
      <c r="E44" s="58" t="s">
        <v>54</v>
      </c>
      <c r="F44" s="61" t="s">
        <v>54</v>
      </c>
      <c r="G44" s="61" t="s">
        <v>54</v>
      </c>
      <c r="H44" s="61" t="s">
        <v>54</v>
      </c>
      <c r="I44" s="61" t="s">
        <v>54</v>
      </c>
      <c r="J44" s="61" t="s">
        <v>54</v>
      </c>
      <c r="K44" s="61" t="s">
        <v>54</v>
      </c>
      <c r="L44" s="61" t="s">
        <v>54</v>
      </c>
      <c r="M44" s="61" t="s">
        <v>54</v>
      </c>
      <c r="N44" s="104"/>
    </row>
    <row r="45" spans="1:14" ht="15.75">
      <c r="A45" s="62"/>
      <c r="B45" s="122"/>
      <c r="C45" s="123"/>
      <c r="D45" s="123"/>
      <c r="E45" s="124" t="s">
        <v>91</v>
      </c>
      <c r="F45" s="123"/>
      <c r="G45" s="125">
        <v>1</v>
      </c>
      <c r="H45" s="61"/>
      <c r="I45" s="122"/>
      <c r="J45" s="123"/>
      <c r="K45" s="123" t="s">
        <v>92</v>
      </c>
      <c r="L45" s="123"/>
      <c r="M45" s="158"/>
      <c r="N45" s="104"/>
    </row>
    <row r="46" spans="1:14" ht="15.75">
      <c r="A46" s="62"/>
      <c r="B46" s="126"/>
      <c r="C46" s="115"/>
      <c r="D46" s="115"/>
      <c r="E46" s="127" t="s">
        <v>93</v>
      </c>
      <c r="F46" s="115"/>
      <c r="G46" s="128">
        <v>0.5</v>
      </c>
      <c r="H46" s="61"/>
      <c r="I46" s="126"/>
      <c r="J46" s="115"/>
      <c r="K46" s="127" t="s">
        <v>94</v>
      </c>
      <c r="L46" s="115"/>
      <c r="M46" s="159">
        <v>4.15</v>
      </c>
      <c r="N46" s="104"/>
    </row>
    <row r="47" spans="1:14" ht="15.75">
      <c r="A47" s="62"/>
      <c r="B47" s="126"/>
      <c r="C47" s="115"/>
      <c r="D47" s="115"/>
      <c r="E47" s="127" t="s">
        <v>95</v>
      </c>
      <c r="F47" s="115"/>
      <c r="G47" s="129">
        <v>0.2</v>
      </c>
      <c r="H47" s="61"/>
      <c r="I47" s="126"/>
      <c r="J47" s="115"/>
      <c r="K47" s="127" t="s">
        <v>96</v>
      </c>
      <c r="L47" s="115"/>
      <c r="M47" s="160">
        <v>2</v>
      </c>
      <c r="N47" s="104"/>
    </row>
    <row r="48" spans="1:14" ht="15.75">
      <c r="A48" s="62"/>
      <c r="B48" s="130"/>
      <c r="C48" s="131"/>
      <c r="D48" s="131"/>
      <c r="E48" s="132" t="s">
        <v>97</v>
      </c>
      <c r="F48" s="131"/>
      <c r="G48" s="133">
        <f>'Enc. Sociais'!$D$34</f>
        <v>0.8129000000000001</v>
      </c>
      <c r="H48" s="61"/>
      <c r="I48" s="130"/>
      <c r="J48" s="131"/>
      <c r="K48" s="132" t="s">
        <v>98</v>
      </c>
      <c r="L48" s="131"/>
      <c r="M48" s="161">
        <v>0.06</v>
      </c>
      <c r="N48" s="104"/>
    </row>
    <row r="49" spans="1:14" ht="15.75">
      <c r="A49" s="62"/>
      <c r="B49" s="115"/>
      <c r="C49" s="115"/>
      <c r="D49" s="115"/>
      <c r="E49" s="127"/>
      <c r="F49" s="115"/>
      <c r="G49" s="134"/>
      <c r="H49" s="61"/>
      <c r="I49" s="115"/>
      <c r="J49" s="115"/>
      <c r="K49" s="127"/>
      <c r="L49" s="115"/>
      <c r="M49" s="134"/>
      <c r="N49" s="104"/>
    </row>
    <row r="50" spans="1:14" ht="15.75">
      <c r="A50" s="62"/>
      <c r="B50" s="115" t="s">
        <v>99</v>
      </c>
      <c r="C50" s="115"/>
      <c r="D50" s="115"/>
      <c r="E50" s="127"/>
      <c r="F50" s="115"/>
      <c r="G50" s="134"/>
      <c r="H50" s="61"/>
      <c r="I50" s="115"/>
      <c r="J50" s="115"/>
      <c r="K50" s="127"/>
      <c r="L50" s="115"/>
      <c r="M50" s="134"/>
      <c r="N50" s="104"/>
    </row>
    <row r="51" spans="1:14" ht="15.75">
      <c r="A51" s="62"/>
      <c r="B51" s="115"/>
      <c r="C51" s="115"/>
      <c r="D51" s="115"/>
      <c r="E51" s="127"/>
      <c r="F51" s="115"/>
      <c r="G51" s="134"/>
      <c r="H51" s="61"/>
      <c r="I51" s="115"/>
      <c r="J51" s="115"/>
      <c r="K51" s="127"/>
      <c r="L51" s="115"/>
      <c r="M51" s="134"/>
      <c r="N51" s="104"/>
    </row>
    <row r="52" spans="1:14" ht="15.75">
      <c r="A52" s="62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104"/>
    </row>
    <row r="53" spans="1:14" ht="15.75">
      <c r="A53" s="63"/>
      <c r="B53" s="60" t="s">
        <v>100</v>
      </c>
      <c r="C53" s="60" t="s">
        <v>101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104"/>
    </row>
    <row r="54" spans="1:14" ht="15.75">
      <c r="A54" s="62"/>
      <c r="B54" s="61"/>
      <c r="C54" s="61"/>
      <c r="D54" s="61"/>
      <c r="E54" s="61"/>
      <c r="F54" s="61"/>
      <c r="G54" s="61"/>
      <c r="H54" s="61"/>
      <c r="I54" s="135"/>
      <c r="J54" s="61"/>
      <c r="K54" s="104"/>
      <c r="L54" s="61"/>
      <c r="M54" s="104"/>
      <c r="N54" s="104"/>
    </row>
    <row r="55" spans="1:14" ht="15.75">
      <c r="A55" s="62"/>
      <c r="B55" s="61"/>
      <c r="C55" s="60" t="s">
        <v>183</v>
      </c>
      <c r="D55" s="61"/>
      <c r="E55" s="61"/>
      <c r="F55" s="61"/>
      <c r="G55" s="61"/>
      <c r="H55" s="61"/>
      <c r="I55" s="135"/>
      <c r="J55" s="61"/>
      <c r="K55" s="104"/>
      <c r="L55" s="61"/>
      <c r="M55" s="104"/>
      <c r="N55" s="104"/>
    </row>
    <row r="56" spans="1:14" ht="15.75">
      <c r="A56" s="62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104"/>
    </row>
    <row r="57" spans="1:14" ht="15.75">
      <c r="A57" s="62"/>
      <c r="B57" s="61"/>
      <c r="C57" s="58" t="s">
        <v>59</v>
      </c>
      <c r="D57" s="61"/>
      <c r="E57" s="61"/>
      <c r="F57" s="61"/>
      <c r="G57" s="135"/>
      <c r="H57" s="61"/>
      <c r="I57" s="104"/>
      <c r="J57" s="61"/>
      <c r="K57" s="61"/>
      <c r="L57" s="61"/>
      <c r="M57" s="104"/>
      <c r="N57" s="104"/>
    </row>
    <row r="58" spans="1:14" ht="15.75">
      <c r="A58" s="62"/>
      <c r="B58" s="61"/>
      <c r="C58" s="58" t="s">
        <v>103</v>
      </c>
      <c r="D58" s="61"/>
      <c r="E58" s="61">
        <f>E20</f>
        <v>20</v>
      </c>
      <c r="F58" s="61"/>
      <c r="G58" s="135"/>
      <c r="H58" s="61"/>
      <c r="I58" s="61"/>
      <c r="J58" s="61"/>
      <c r="K58" s="61"/>
      <c r="L58" s="61"/>
      <c r="M58" s="61"/>
      <c r="N58" s="104"/>
    </row>
    <row r="59" spans="1:14" ht="15.75">
      <c r="A59" s="62"/>
      <c r="B59" s="61"/>
      <c r="C59" s="58" t="s">
        <v>90</v>
      </c>
      <c r="D59" s="61"/>
      <c r="E59" s="104">
        <f>G43</f>
        <v>2782.4678000000004</v>
      </c>
      <c r="F59" s="61"/>
      <c r="G59" s="104">
        <f>ROUND((+E59*E58),2)</f>
        <v>55649.36</v>
      </c>
      <c r="H59" s="61"/>
      <c r="I59" s="61"/>
      <c r="J59" s="61"/>
      <c r="K59" s="61"/>
      <c r="L59" s="61"/>
      <c r="M59" s="104"/>
      <c r="N59" s="104"/>
    </row>
    <row r="60" spans="1:14" ht="15.75">
      <c r="A60" s="62"/>
      <c r="B60" s="61"/>
      <c r="C60" s="58"/>
      <c r="D60" s="61"/>
      <c r="E60" s="61" t="s">
        <v>54</v>
      </c>
      <c r="F60" s="61"/>
      <c r="G60" s="135"/>
      <c r="H60" s="61"/>
      <c r="I60" s="61"/>
      <c r="J60" s="61"/>
      <c r="K60" s="61"/>
      <c r="L60" s="61"/>
      <c r="M60" s="61"/>
      <c r="N60" s="104"/>
    </row>
    <row r="61" spans="1:14" ht="15.75">
      <c r="A61" s="62" t="s">
        <v>104</v>
      </c>
      <c r="B61" s="60" t="s">
        <v>105</v>
      </c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</row>
    <row r="62" spans="1:14" ht="15.75">
      <c r="A62" s="62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</row>
    <row r="63" spans="1:40" s="50" customFormat="1" ht="15.75">
      <c r="A63" s="62"/>
      <c r="B63" s="61"/>
      <c r="C63" s="62" t="s">
        <v>183</v>
      </c>
      <c r="D63" s="61"/>
      <c r="E63" s="61"/>
      <c r="F63" s="61"/>
      <c r="G63" s="61"/>
      <c r="H63" s="61"/>
      <c r="I63" s="104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</row>
    <row r="64" spans="1:40" s="50" customFormat="1" ht="15.75">
      <c r="A64" s="62"/>
      <c r="B64" s="61"/>
      <c r="C64" s="61"/>
      <c r="D64" s="61"/>
      <c r="E64" s="61"/>
      <c r="F64" s="61"/>
      <c r="G64" s="61"/>
      <c r="H64" s="61"/>
      <c r="I64" s="104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</row>
    <row r="65" spans="1:40" s="50" customFormat="1" ht="15.75">
      <c r="A65" s="62"/>
      <c r="B65" s="61"/>
      <c r="C65" s="61"/>
      <c r="D65" s="61"/>
      <c r="E65" s="58" t="s">
        <v>116</v>
      </c>
      <c r="F65" s="61"/>
      <c r="G65" s="61"/>
      <c r="H65" s="61"/>
      <c r="I65" s="104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</row>
    <row r="66" spans="1:40" s="50" customFormat="1" ht="15.75">
      <c r="A66" s="62"/>
      <c r="B66" s="61"/>
      <c r="C66" s="61"/>
      <c r="D66" s="61"/>
      <c r="E66" s="58" t="s">
        <v>114</v>
      </c>
      <c r="F66" s="61"/>
      <c r="G66" s="61">
        <v>16</v>
      </c>
      <c r="H66" s="61"/>
      <c r="I66" s="104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</row>
    <row r="67" spans="1:40" s="50" customFormat="1" ht="15.75">
      <c r="A67" s="62"/>
      <c r="B67" s="61"/>
      <c r="C67" s="61"/>
      <c r="D67" s="61"/>
      <c r="E67" s="58" t="s">
        <v>109</v>
      </c>
      <c r="F67" s="61"/>
      <c r="G67" s="104">
        <v>32.6</v>
      </c>
      <c r="H67" s="61"/>
      <c r="I67" s="104">
        <f>ROUND(+G66*G67/12,2)</f>
        <v>43.47</v>
      </c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</row>
    <row r="68" spans="1:40" s="50" customFormat="1" ht="15.75">
      <c r="A68" s="62"/>
      <c r="B68" s="61"/>
      <c r="C68" s="61"/>
      <c r="D68" s="61"/>
      <c r="E68" s="58" t="s">
        <v>117</v>
      </c>
      <c r="F68" s="61"/>
      <c r="G68" s="61"/>
      <c r="H68" s="61"/>
      <c r="I68" s="104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</row>
    <row r="69" spans="1:40" s="50" customFormat="1" ht="15.75">
      <c r="A69" s="62"/>
      <c r="B69" s="61"/>
      <c r="C69" s="61"/>
      <c r="D69" s="61"/>
      <c r="E69" s="58" t="s">
        <v>114</v>
      </c>
      <c r="F69" s="61"/>
      <c r="G69" s="61">
        <v>16</v>
      </c>
      <c r="H69" s="61"/>
      <c r="I69" s="104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</row>
    <row r="70" spans="1:40" s="50" customFormat="1" ht="15.75">
      <c r="A70" s="62"/>
      <c r="B70" s="61"/>
      <c r="C70" s="61"/>
      <c r="D70" s="61"/>
      <c r="E70" s="58" t="s">
        <v>109</v>
      </c>
      <c r="F70" s="61"/>
      <c r="G70" s="104">
        <v>20.55</v>
      </c>
      <c r="H70" s="61"/>
      <c r="I70" s="104">
        <f>ROUND(+G69*G70/12,2)</f>
        <v>27.4</v>
      </c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</row>
    <row r="71" spans="1:40" s="50" customFormat="1" ht="15.75">
      <c r="A71" s="62"/>
      <c r="B71" s="61"/>
      <c r="C71" s="61"/>
      <c r="D71" s="61"/>
      <c r="E71" s="58" t="s">
        <v>110</v>
      </c>
      <c r="F71" s="61"/>
      <c r="G71" s="61" t="s">
        <v>50</v>
      </c>
      <c r="H71" s="61"/>
      <c r="I71" s="104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</row>
    <row r="72" spans="1:40" s="50" customFormat="1" ht="15.75">
      <c r="A72" s="62"/>
      <c r="B72" s="61"/>
      <c r="C72" s="61"/>
      <c r="D72" s="61"/>
      <c r="E72" s="58" t="s">
        <v>111</v>
      </c>
      <c r="F72" s="61"/>
      <c r="G72" s="61">
        <v>8</v>
      </c>
      <c r="H72" s="61"/>
      <c r="I72" s="104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</row>
    <row r="73" spans="1:40" s="50" customFormat="1" ht="15.75">
      <c r="A73" s="62"/>
      <c r="B73" s="61"/>
      <c r="C73" s="61"/>
      <c r="D73" s="61"/>
      <c r="E73" s="58" t="s">
        <v>109</v>
      </c>
      <c r="F73" s="61"/>
      <c r="G73" s="104">
        <v>31.5</v>
      </c>
      <c r="H73" s="61"/>
      <c r="I73" s="104">
        <f>ROUND(+G72*G73/12,2)</f>
        <v>21</v>
      </c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</row>
    <row r="74" spans="1:40" s="50" customFormat="1" ht="15.75">
      <c r="A74" s="62"/>
      <c r="B74" s="61"/>
      <c r="C74" s="61"/>
      <c r="D74" s="61"/>
      <c r="E74" s="58" t="s">
        <v>113</v>
      </c>
      <c r="F74" s="61"/>
      <c r="G74" s="61"/>
      <c r="H74" s="61"/>
      <c r="I74" s="104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</row>
    <row r="75" spans="1:40" s="50" customFormat="1" ht="15.75">
      <c r="A75" s="62"/>
      <c r="B75" s="61"/>
      <c r="C75" s="61"/>
      <c r="D75" s="61"/>
      <c r="E75" s="58" t="s">
        <v>114</v>
      </c>
      <c r="F75" s="61"/>
      <c r="G75" s="61">
        <v>16</v>
      </c>
      <c r="H75" s="61"/>
      <c r="I75" s="104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</row>
    <row r="76" spans="1:40" s="50" customFormat="1" ht="15.75">
      <c r="A76" s="62"/>
      <c r="B76" s="61"/>
      <c r="C76" s="61"/>
      <c r="D76" s="61"/>
      <c r="E76" s="58" t="s">
        <v>109</v>
      </c>
      <c r="F76" s="61"/>
      <c r="G76" s="104">
        <v>5.2</v>
      </c>
      <c r="H76" s="61"/>
      <c r="I76" s="104">
        <f>ROUND(+G75*G76/12,2)</f>
        <v>6.93</v>
      </c>
      <c r="J76" s="61"/>
      <c r="K76" s="104" t="s">
        <v>50</v>
      </c>
      <c r="L76" s="61"/>
      <c r="M76" s="61" t="s">
        <v>50</v>
      </c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</row>
    <row r="77" spans="1:40" s="50" customFormat="1" ht="15.75">
      <c r="A77" s="62"/>
      <c r="B77" s="61"/>
      <c r="C77" s="61"/>
      <c r="D77" s="61"/>
      <c r="E77" s="58" t="s">
        <v>118</v>
      </c>
      <c r="F77" s="61"/>
      <c r="G77" s="61" t="s">
        <v>50</v>
      </c>
      <c r="H77" s="61"/>
      <c r="I77" s="104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</row>
    <row r="78" spans="1:40" s="50" customFormat="1" ht="15.75">
      <c r="A78" s="62"/>
      <c r="B78" s="61"/>
      <c r="C78" s="61"/>
      <c r="D78" s="61"/>
      <c r="E78" s="58" t="s">
        <v>111</v>
      </c>
      <c r="F78" s="61"/>
      <c r="G78" s="61">
        <v>36</v>
      </c>
      <c r="H78" s="61"/>
      <c r="I78" s="104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</row>
    <row r="79" spans="1:40" s="50" customFormat="1" ht="15.75">
      <c r="A79" s="62"/>
      <c r="B79" s="61"/>
      <c r="C79" s="61"/>
      <c r="D79" s="61"/>
      <c r="E79" s="58" t="s">
        <v>109</v>
      </c>
      <c r="F79" s="61"/>
      <c r="G79" s="104">
        <v>11.26</v>
      </c>
      <c r="H79" s="61"/>
      <c r="I79" s="104">
        <f>ROUND(+G78*G79/12,2)</f>
        <v>33.78</v>
      </c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</row>
    <row r="80" spans="1:40" s="50" customFormat="1" ht="15.75">
      <c r="A80" s="62"/>
      <c r="B80" s="61"/>
      <c r="C80" s="61"/>
      <c r="D80" s="61"/>
      <c r="E80" s="58" t="s">
        <v>119</v>
      </c>
      <c r="F80" s="61"/>
      <c r="G80" s="61"/>
      <c r="H80" s="61"/>
      <c r="I80" s="10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</row>
    <row r="81" spans="1:40" s="50" customFormat="1" ht="15.75">
      <c r="A81" s="62"/>
      <c r="B81" s="61"/>
      <c r="C81" s="61"/>
      <c r="D81" s="61"/>
      <c r="E81" s="58" t="s">
        <v>114</v>
      </c>
      <c r="F81" s="61"/>
      <c r="G81" s="61">
        <v>16</v>
      </c>
      <c r="H81" s="61"/>
      <c r="I81" s="10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</row>
    <row r="82" spans="1:40" s="50" customFormat="1" ht="15.75">
      <c r="A82" s="62"/>
      <c r="B82" s="61"/>
      <c r="C82" s="61"/>
      <c r="D82" s="61"/>
      <c r="E82" s="58" t="s">
        <v>109</v>
      </c>
      <c r="F82" s="61"/>
      <c r="G82" s="104">
        <v>16.9</v>
      </c>
      <c r="H82" s="61"/>
      <c r="I82" s="104">
        <f>ROUND(+G81*G82/12,2)</f>
        <v>22.53</v>
      </c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</row>
    <row r="83" spans="1:40" s="50" customFormat="1" ht="15.75">
      <c r="A83" s="62"/>
      <c r="B83" s="61"/>
      <c r="C83" s="61"/>
      <c r="D83" s="61"/>
      <c r="E83" s="58" t="s">
        <v>120</v>
      </c>
      <c r="F83" s="61"/>
      <c r="G83" s="61"/>
      <c r="H83" s="61"/>
      <c r="I83" s="10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</row>
    <row r="84" spans="1:40" s="50" customFormat="1" ht="15.75">
      <c r="A84" s="62"/>
      <c r="B84" s="61"/>
      <c r="C84" s="61"/>
      <c r="D84" s="61"/>
      <c r="E84" s="58" t="s">
        <v>114</v>
      </c>
      <c r="F84" s="61"/>
      <c r="G84" s="61">
        <v>6</v>
      </c>
      <c r="H84" s="61"/>
      <c r="I84" s="10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</row>
    <row r="85" spans="1:40" s="50" customFormat="1" ht="15.75">
      <c r="A85" s="62"/>
      <c r="B85" s="61"/>
      <c r="C85" s="61"/>
      <c r="D85" s="61"/>
      <c r="E85" s="58" t="s">
        <v>109</v>
      </c>
      <c r="F85" s="61"/>
      <c r="G85" s="104">
        <v>14.21</v>
      </c>
      <c r="H85" s="61"/>
      <c r="I85" s="104">
        <f>ROUND(+G84*G85/12,2)</f>
        <v>7.11</v>
      </c>
      <c r="J85" s="61"/>
      <c r="K85" s="104">
        <f>SUM(I67:I85)</f>
        <v>162.22000000000003</v>
      </c>
      <c r="L85" s="61"/>
      <c r="M85" s="61" t="s">
        <v>115</v>
      </c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</row>
    <row r="86" spans="1:40" s="50" customFormat="1" ht="15.75">
      <c r="A86" s="62"/>
      <c r="B86" s="61"/>
      <c r="C86" s="61"/>
      <c r="D86" s="61"/>
      <c r="E86" s="58"/>
      <c r="F86" s="61"/>
      <c r="G86" s="104"/>
      <c r="H86" s="61"/>
      <c r="I86" s="104"/>
      <c r="J86" s="61"/>
      <c r="K86" s="104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</row>
    <row r="87" spans="1:40" s="50" customFormat="1" ht="15.75">
      <c r="A87" s="62"/>
      <c r="B87" s="61"/>
      <c r="C87" s="61"/>
      <c r="D87" s="61"/>
      <c r="E87" s="58"/>
      <c r="F87" s="61"/>
      <c r="G87" s="104"/>
      <c r="H87" s="61"/>
      <c r="I87" s="104"/>
      <c r="J87" s="61"/>
      <c r="K87" s="104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</row>
    <row r="88" spans="1:40" s="50" customFormat="1" ht="15.75">
      <c r="A88" s="62"/>
      <c r="B88" s="61"/>
      <c r="C88" s="61"/>
      <c r="D88" s="61"/>
      <c r="E88" s="58"/>
      <c r="F88" s="61"/>
      <c r="G88" s="104"/>
      <c r="H88" s="61"/>
      <c r="I88" s="104"/>
      <c r="J88" s="61"/>
      <c r="K88" s="104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</row>
    <row r="89" spans="1:40" s="50" customFormat="1" ht="15.75">
      <c r="A89" s="62"/>
      <c r="B89" s="61"/>
      <c r="C89" s="61"/>
      <c r="D89" s="61"/>
      <c r="E89" s="58"/>
      <c r="F89" s="61"/>
      <c r="G89" s="104"/>
      <c r="H89" s="61"/>
      <c r="I89" s="104"/>
      <c r="J89" s="61"/>
      <c r="K89" s="104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</row>
    <row r="90" spans="1:14" ht="15.75">
      <c r="A90" s="62"/>
      <c r="B90" s="61"/>
      <c r="C90" s="60" t="s">
        <v>125</v>
      </c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</row>
    <row r="91" spans="1:14" ht="15.75">
      <c r="A91" s="62"/>
      <c r="B91" s="61"/>
      <c r="C91" s="61"/>
      <c r="D91" s="61"/>
      <c r="E91" s="61" t="s">
        <v>50</v>
      </c>
      <c r="F91" s="61"/>
      <c r="G91" s="61"/>
      <c r="H91" s="61"/>
      <c r="I91" s="61"/>
      <c r="J91" s="61"/>
      <c r="K91" s="61"/>
      <c r="L91" s="61"/>
      <c r="M91" s="61"/>
      <c r="N91" s="61"/>
    </row>
    <row r="92" spans="1:14" ht="15.75">
      <c r="A92" s="62"/>
      <c r="B92" s="61"/>
      <c r="C92" s="62" t="s">
        <v>183</v>
      </c>
      <c r="D92" s="61"/>
      <c r="E92" s="61"/>
      <c r="F92" s="61"/>
      <c r="G92" s="61"/>
      <c r="H92" s="61"/>
      <c r="I92" s="104"/>
      <c r="J92" s="61"/>
      <c r="K92" s="61"/>
      <c r="L92" s="61"/>
      <c r="M92" s="61"/>
      <c r="N92" s="61"/>
    </row>
    <row r="93" spans="1:14" ht="15.75">
      <c r="A93" s="62"/>
      <c r="B93" s="61"/>
      <c r="C93" s="61"/>
      <c r="D93" s="61"/>
      <c r="E93" s="58" t="s">
        <v>126</v>
      </c>
      <c r="F93" s="61"/>
      <c r="G93" s="135">
        <f>E13</f>
        <v>20</v>
      </c>
      <c r="H93" s="61"/>
      <c r="I93" s="104"/>
      <c r="J93" s="61"/>
      <c r="K93" s="61"/>
      <c r="L93" s="61"/>
      <c r="M93" s="61"/>
      <c r="N93" s="61"/>
    </row>
    <row r="94" spans="1:14" ht="15.75">
      <c r="A94" s="62"/>
      <c r="B94" s="61"/>
      <c r="C94" s="61"/>
      <c r="D94" s="61"/>
      <c r="E94" s="58" t="s">
        <v>115</v>
      </c>
      <c r="F94" s="61"/>
      <c r="G94" s="104">
        <f>K85</f>
        <v>162.22000000000003</v>
      </c>
      <c r="H94" s="61"/>
      <c r="I94" s="104"/>
      <c r="J94" s="104"/>
      <c r="K94" s="104">
        <f>ROUND(G94*G93,2)</f>
        <v>3244.4</v>
      </c>
      <c r="L94" s="61"/>
      <c r="M94" s="61" t="s">
        <v>90</v>
      </c>
      <c r="N94" s="61"/>
    </row>
    <row r="95" spans="1:14" ht="15.75">
      <c r="A95" s="62"/>
      <c r="B95" s="61"/>
      <c r="C95" s="61"/>
      <c r="D95" s="61"/>
      <c r="E95" s="58"/>
      <c r="F95" s="61"/>
      <c r="G95" s="104"/>
      <c r="H95" s="61"/>
      <c r="I95" s="104"/>
      <c r="J95" s="61"/>
      <c r="K95" s="104"/>
      <c r="L95" s="61"/>
      <c r="M95" s="61"/>
      <c r="N95" s="61"/>
    </row>
    <row r="96" spans="1:14" ht="15.75">
      <c r="A96" s="62"/>
      <c r="B96" s="61"/>
      <c r="C96" s="61"/>
      <c r="D96" s="61"/>
      <c r="E96" s="58"/>
      <c r="F96" s="61"/>
      <c r="G96" s="104"/>
      <c r="H96" s="61"/>
      <c r="I96" s="104"/>
      <c r="J96" s="61"/>
      <c r="K96" s="104"/>
      <c r="L96" s="61"/>
      <c r="M96" s="61"/>
      <c r="N96" s="61"/>
    </row>
    <row r="97" spans="1:14" ht="15.75">
      <c r="A97" s="62"/>
      <c r="B97" s="61"/>
      <c r="C97" s="61"/>
      <c r="D97" s="61"/>
      <c r="E97" s="58"/>
      <c r="F97" s="61"/>
      <c r="G97" s="104"/>
      <c r="H97" s="61"/>
      <c r="I97" s="104"/>
      <c r="J97" s="61"/>
      <c r="K97" s="104"/>
      <c r="L97" s="61"/>
      <c r="M97" s="61"/>
      <c r="N97" s="61"/>
    </row>
    <row r="98" spans="1:14" ht="15.75">
      <c r="A98" s="62"/>
      <c r="B98" s="61"/>
      <c r="C98" s="61"/>
      <c r="D98" s="61"/>
      <c r="E98" s="58"/>
      <c r="F98" s="61"/>
      <c r="G98" s="104"/>
      <c r="H98" s="61"/>
      <c r="I98" s="104"/>
      <c r="J98" s="61"/>
      <c r="K98" s="104"/>
      <c r="L98" s="61"/>
      <c r="M98" s="61"/>
      <c r="N98" s="61"/>
    </row>
    <row r="99" spans="1:14" ht="15.75">
      <c r="A99" s="62"/>
      <c r="B99" s="61"/>
      <c r="C99" s="61"/>
      <c r="D99" s="61"/>
      <c r="E99" s="58"/>
      <c r="F99" s="61"/>
      <c r="G99" s="104"/>
      <c r="H99" s="61"/>
      <c r="I99" s="104"/>
      <c r="J99" s="61"/>
      <c r="K99" s="104"/>
      <c r="L99" s="61"/>
      <c r="M99" s="61"/>
      <c r="N99" s="61"/>
    </row>
    <row r="100" spans="1:14" ht="15.75">
      <c r="A100" s="62" t="s">
        <v>127</v>
      </c>
      <c r="B100" s="165" t="s">
        <v>128</v>
      </c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</row>
    <row r="101" spans="1:14" ht="15.75">
      <c r="A101" s="62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</row>
    <row r="102" spans="1:14" ht="15.75">
      <c r="A102" s="62"/>
      <c r="B102" s="61"/>
      <c r="C102" s="166"/>
      <c r="D102" s="61"/>
      <c r="E102" s="166" t="s">
        <v>184</v>
      </c>
      <c r="F102" s="61"/>
      <c r="G102" s="61"/>
      <c r="H102" s="61"/>
      <c r="I102" s="104"/>
      <c r="J102" s="61"/>
      <c r="K102" s="61"/>
      <c r="L102" s="61"/>
      <c r="M102" s="61"/>
      <c r="N102" s="61"/>
    </row>
    <row r="103" spans="1:14" ht="15.75">
      <c r="A103" s="62"/>
      <c r="B103" s="61"/>
      <c r="C103" s="58"/>
      <c r="D103" s="61"/>
      <c r="E103" s="58" t="s">
        <v>130</v>
      </c>
      <c r="F103" s="61"/>
      <c r="G103" s="61">
        <f>E20*20*26.08</f>
        <v>10432</v>
      </c>
      <c r="H103" s="61"/>
      <c r="I103" s="104"/>
      <c r="J103" s="61"/>
      <c r="K103" s="61"/>
      <c r="L103" s="61"/>
      <c r="M103" s="61"/>
      <c r="N103" s="61"/>
    </row>
    <row r="104" spans="1:14" ht="15.75">
      <c r="A104" s="62"/>
      <c r="B104" s="61"/>
      <c r="C104" s="58"/>
      <c r="D104" s="61"/>
      <c r="E104" s="58" t="s">
        <v>109</v>
      </c>
      <c r="F104" s="61"/>
      <c r="G104" s="104">
        <v>0.35</v>
      </c>
      <c r="H104" s="61"/>
      <c r="I104" s="104">
        <f>ROUND(+G103*G104,2)</f>
        <v>3651.2</v>
      </c>
      <c r="J104" s="61"/>
      <c r="K104" s="61"/>
      <c r="L104" s="61"/>
      <c r="M104" s="61"/>
      <c r="N104" s="61"/>
    </row>
    <row r="105" spans="1:14" ht="15.75">
      <c r="A105" s="62"/>
      <c r="B105" s="61"/>
      <c r="C105" s="166"/>
      <c r="D105" s="61"/>
      <c r="E105" s="166" t="s">
        <v>185</v>
      </c>
      <c r="F105" s="61"/>
      <c r="G105" s="61"/>
      <c r="H105" s="61"/>
      <c r="I105" s="104"/>
      <c r="J105" s="61"/>
      <c r="K105" s="61"/>
      <c r="L105" s="61"/>
      <c r="M105" s="61"/>
      <c r="N105" s="61"/>
    </row>
    <row r="106" spans="1:14" ht="15.75">
      <c r="A106" s="62"/>
      <c r="B106" s="61"/>
      <c r="C106" s="58"/>
      <c r="D106" s="61"/>
      <c r="E106" s="58" t="s">
        <v>130</v>
      </c>
      <c r="F106" s="61"/>
      <c r="G106" s="61">
        <v>16</v>
      </c>
      <c r="H106" s="61"/>
      <c r="I106" s="104"/>
      <c r="J106" s="61"/>
      <c r="K106" s="61"/>
      <c r="L106" s="61"/>
      <c r="M106" s="61"/>
      <c r="N106" s="61"/>
    </row>
    <row r="107" spans="1:14" ht="15.75">
      <c r="A107" s="62"/>
      <c r="B107" s="61"/>
      <c r="C107" s="58"/>
      <c r="D107" s="61"/>
      <c r="E107" s="58" t="s">
        <v>109</v>
      </c>
      <c r="F107" s="61"/>
      <c r="G107" s="104">
        <v>220</v>
      </c>
      <c r="H107" s="61"/>
      <c r="I107" s="104">
        <f>ROUND(+G106*G107,2)</f>
        <v>3520</v>
      </c>
      <c r="J107" s="61"/>
      <c r="K107" s="61"/>
      <c r="L107" s="61"/>
      <c r="M107" s="61"/>
      <c r="N107" s="61"/>
    </row>
    <row r="108" spans="1:14" ht="15.75">
      <c r="A108" s="62"/>
      <c r="B108" s="61"/>
      <c r="C108" s="166"/>
      <c r="D108" s="61"/>
      <c r="E108" s="166" t="s">
        <v>135</v>
      </c>
      <c r="F108" s="61"/>
      <c r="G108" s="61"/>
      <c r="H108" s="61"/>
      <c r="I108" s="104"/>
      <c r="J108" s="61"/>
      <c r="K108" s="61"/>
      <c r="L108" s="61"/>
      <c r="M108" s="61"/>
      <c r="N108" s="61"/>
    </row>
    <row r="109" spans="1:14" ht="15.75">
      <c r="A109" s="62"/>
      <c r="B109" s="61"/>
      <c r="C109" s="58"/>
      <c r="D109" s="61"/>
      <c r="E109" s="58" t="s">
        <v>130</v>
      </c>
      <c r="F109" s="61"/>
      <c r="G109" s="61">
        <v>30</v>
      </c>
      <c r="H109" s="61"/>
      <c r="I109" s="104"/>
      <c r="J109" s="61"/>
      <c r="K109" s="61"/>
      <c r="L109" s="61"/>
      <c r="M109" s="61"/>
      <c r="N109" s="61"/>
    </row>
    <row r="110" spans="1:14" ht="15.75">
      <c r="A110" s="62"/>
      <c r="B110" s="61"/>
      <c r="C110" s="58"/>
      <c r="D110" s="61"/>
      <c r="E110" s="58" t="s">
        <v>109</v>
      </c>
      <c r="F110" s="61"/>
      <c r="G110" s="104">
        <v>13.4</v>
      </c>
      <c r="H110" s="61"/>
      <c r="I110" s="104">
        <f>ROUND(+G109*G110,2)</f>
        <v>402</v>
      </c>
      <c r="J110" s="61"/>
      <c r="K110" s="61"/>
      <c r="L110" s="61"/>
      <c r="M110" s="61"/>
      <c r="N110" s="61"/>
    </row>
    <row r="111" spans="1:14" ht="15.75">
      <c r="A111" s="62"/>
      <c r="B111" s="61"/>
      <c r="C111" s="166"/>
      <c r="D111" s="61"/>
      <c r="E111" s="166" t="s">
        <v>186</v>
      </c>
      <c r="F111" s="61"/>
      <c r="G111" s="61"/>
      <c r="H111" s="61"/>
      <c r="I111" s="104"/>
      <c r="J111" s="61"/>
      <c r="K111" s="61"/>
      <c r="L111" s="61"/>
      <c r="M111" s="61"/>
      <c r="N111" s="61"/>
    </row>
    <row r="112" spans="1:14" ht="15.75">
      <c r="A112" s="62"/>
      <c r="B112" s="61"/>
      <c r="C112" s="58"/>
      <c r="D112" s="61"/>
      <c r="E112" s="58" t="s">
        <v>130</v>
      </c>
      <c r="F112" s="61"/>
      <c r="G112" s="61">
        <v>30</v>
      </c>
      <c r="H112" s="61"/>
      <c r="I112" s="104"/>
      <c r="J112" s="61"/>
      <c r="K112" s="61"/>
      <c r="L112" s="61"/>
      <c r="M112" s="61"/>
      <c r="N112" s="61"/>
    </row>
    <row r="113" spans="1:14" ht="15.75">
      <c r="A113" s="62"/>
      <c r="B113" s="61"/>
      <c r="C113" s="58"/>
      <c r="D113" s="61"/>
      <c r="E113" s="58" t="s">
        <v>109</v>
      </c>
      <c r="F113" s="61"/>
      <c r="G113" s="104">
        <v>12.7</v>
      </c>
      <c r="H113" s="61"/>
      <c r="I113" s="104">
        <f>ROUND(+G112*G113,2)</f>
        <v>381</v>
      </c>
      <c r="J113" s="61"/>
      <c r="K113" s="61"/>
      <c r="L113" s="61"/>
      <c r="M113" s="61"/>
      <c r="N113" s="61"/>
    </row>
    <row r="114" spans="1:14" ht="15.75">
      <c r="A114" s="63"/>
      <c r="B114" s="60"/>
      <c r="C114" s="58"/>
      <c r="D114" s="61"/>
      <c r="E114" s="58"/>
      <c r="F114" s="61"/>
      <c r="G114" s="104"/>
      <c r="H114" s="61"/>
      <c r="I114" s="104"/>
      <c r="J114" s="61"/>
      <c r="K114" s="104"/>
      <c r="L114" s="61"/>
      <c r="M114" s="104"/>
      <c r="N114" s="61"/>
    </row>
    <row r="115" spans="1:68" s="51" customFormat="1" ht="15">
      <c r="A115" s="167"/>
      <c r="B115" s="168"/>
      <c r="C115" s="168"/>
      <c r="D115" s="168"/>
      <c r="E115" s="169"/>
      <c r="F115" s="168"/>
      <c r="G115" s="170"/>
      <c r="H115" s="168"/>
      <c r="I115" s="168"/>
      <c r="J115" s="168"/>
      <c r="K115" s="162">
        <f>SUM(I102:I113)</f>
        <v>7954.2</v>
      </c>
      <c r="L115" s="61"/>
      <c r="M115" s="61" t="s">
        <v>90</v>
      </c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8"/>
      <c r="AG115" s="168"/>
      <c r="AH115" s="168"/>
      <c r="AI115" s="168"/>
      <c r="AJ115" s="168"/>
      <c r="AK115" s="168"/>
      <c r="AL115" s="168"/>
      <c r="AM115" s="168"/>
      <c r="AN115" s="168"/>
      <c r="AO115" s="168"/>
      <c r="AP115" s="168"/>
      <c r="AQ115" s="168"/>
      <c r="AR115" s="168"/>
      <c r="AS115" s="168"/>
      <c r="AT115" s="168"/>
      <c r="AU115" s="168"/>
      <c r="AV115" s="168"/>
      <c r="AW115" s="168"/>
      <c r="AX115" s="168"/>
      <c r="AY115" s="168"/>
      <c r="AZ115" s="168"/>
      <c r="BA115" s="168"/>
      <c r="BB115" s="168"/>
      <c r="BC115" s="168"/>
      <c r="BD115" s="168"/>
      <c r="BE115" s="168"/>
      <c r="BF115" s="168"/>
      <c r="BG115" s="168"/>
      <c r="BH115" s="168"/>
      <c r="BI115" s="168"/>
      <c r="BJ115" s="168"/>
      <c r="BK115" s="168"/>
      <c r="BL115" s="168"/>
      <c r="BM115" s="168"/>
      <c r="BN115" s="168"/>
      <c r="BO115" s="168"/>
      <c r="BP115" s="168"/>
    </row>
    <row r="116" spans="1:68" s="51" customFormat="1" ht="15">
      <c r="A116" s="167"/>
      <c r="B116" s="168"/>
      <c r="C116" s="167"/>
      <c r="D116" s="168"/>
      <c r="E116" s="169"/>
      <c r="F116" s="168"/>
      <c r="G116" s="170"/>
      <c r="H116" s="168"/>
      <c r="I116" s="168"/>
      <c r="J116" s="168"/>
      <c r="K116" s="171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8"/>
      <c r="AG116" s="168"/>
      <c r="AH116" s="168"/>
      <c r="AI116" s="168"/>
      <c r="AJ116" s="168"/>
      <c r="AK116" s="168"/>
      <c r="AL116" s="168"/>
      <c r="AM116" s="168"/>
      <c r="AN116" s="168"/>
      <c r="AO116" s="168"/>
      <c r="AP116" s="168"/>
      <c r="AQ116" s="168"/>
      <c r="AR116" s="168"/>
      <c r="AS116" s="168"/>
      <c r="AT116" s="168"/>
      <c r="AU116" s="168"/>
      <c r="AV116" s="168"/>
      <c r="AW116" s="168"/>
      <c r="AX116" s="168"/>
      <c r="AY116" s="168"/>
      <c r="AZ116" s="168"/>
      <c r="BA116" s="168"/>
      <c r="BB116" s="168"/>
      <c r="BC116" s="168"/>
      <c r="BD116" s="168"/>
      <c r="BE116" s="168"/>
      <c r="BF116" s="168"/>
      <c r="BG116" s="168"/>
      <c r="BH116" s="168"/>
      <c r="BI116" s="168"/>
      <c r="BJ116" s="168"/>
      <c r="BK116" s="168"/>
      <c r="BL116" s="168"/>
      <c r="BM116" s="168"/>
      <c r="BN116" s="168"/>
      <c r="BO116" s="168"/>
      <c r="BP116" s="168"/>
    </row>
    <row r="117" spans="1:14" ht="15.75">
      <c r="A117" s="63"/>
      <c r="B117" s="60"/>
      <c r="C117" s="58"/>
      <c r="D117" s="61"/>
      <c r="E117" s="58"/>
      <c r="F117" s="61"/>
      <c r="G117" s="104"/>
      <c r="H117" s="61"/>
      <c r="I117" s="104"/>
      <c r="J117" s="61"/>
      <c r="N117" s="61"/>
    </row>
    <row r="118" spans="1:14" s="50" customFormat="1" ht="15.75">
      <c r="A118" s="62"/>
      <c r="B118" s="61"/>
      <c r="C118" s="58"/>
      <c r="D118" s="61"/>
      <c r="E118" s="104"/>
      <c r="F118" s="61"/>
      <c r="G118" s="104"/>
      <c r="H118" s="61"/>
      <c r="I118" s="104"/>
      <c r="J118" s="61"/>
      <c r="K118" s="61"/>
      <c r="L118" s="61"/>
      <c r="M118" s="61"/>
      <c r="N118" s="61"/>
    </row>
    <row r="119" spans="1:14" ht="15.75">
      <c r="A119" s="62" t="s">
        <v>136</v>
      </c>
      <c r="B119" s="60" t="s">
        <v>148</v>
      </c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</row>
    <row r="120" spans="1:14" ht="15.75">
      <c r="A120" s="62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</row>
    <row r="121" spans="1:14" ht="15.75">
      <c r="A121" s="62"/>
      <c r="B121" s="61"/>
      <c r="C121" s="61" t="str">
        <f>C9</f>
        <v>MÃO-DE-OBRA DIRETA</v>
      </c>
      <c r="D121" s="61"/>
      <c r="E121" s="61"/>
      <c r="F121" s="61"/>
      <c r="G121" s="104">
        <f>G59</f>
        <v>55649.36</v>
      </c>
      <c r="H121" s="61"/>
      <c r="I121" s="61"/>
      <c r="J121" s="61"/>
      <c r="K121" s="61"/>
      <c r="L121" s="61"/>
      <c r="M121" s="61"/>
      <c r="N121" s="61"/>
    </row>
    <row r="122" spans="1:14" ht="15.75">
      <c r="A122" s="62"/>
      <c r="B122" s="61"/>
      <c r="C122" s="61" t="str">
        <f>B61</f>
        <v>UNIFORMES</v>
      </c>
      <c r="D122" s="61"/>
      <c r="E122" s="61"/>
      <c r="F122" s="61"/>
      <c r="G122" s="104">
        <f>K94</f>
        <v>3244.4</v>
      </c>
      <c r="H122" s="61"/>
      <c r="I122" s="61"/>
      <c r="J122" s="61"/>
      <c r="K122" s="61"/>
      <c r="L122" s="61"/>
      <c r="M122" s="61"/>
      <c r="N122" s="61"/>
    </row>
    <row r="123" spans="1:14" ht="15.75">
      <c r="A123" s="62"/>
      <c r="B123" s="61"/>
      <c r="C123" s="61" t="str">
        <f>B100</f>
        <v>FERRAMENTAS E MATERIAIS</v>
      </c>
      <c r="D123" s="61"/>
      <c r="E123" s="61"/>
      <c r="F123" s="61"/>
      <c r="G123" s="104">
        <f>K115</f>
        <v>7954.2</v>
      </c>
      <c r="H123" s="61"/>
      <c r="L123" s="61"/>
      <c r="M123" s="61"/>
      <c r="N123" s="61"/>
    </row>
    <row r="124" spans="1:14" ht="15.75">
      <c r="A124" s="62"/>
      <c r="B124" s="61"/>
      <c r="C124" s="61"/>
      <c r="D124" s="61"/>
      <c r="E124" s="61"/>
      <c r="F124" s="61"/>
      <c r="G124" s="104"/>
      <c r="H124" s="61"/>
      <c r="I124" s="162">
        <f>SUM(G121:G123)</f>
        <v>66847.96</v>
      </c>
      <c r="J124" s="61"/>
      <c r="K124" s="61" t="s">
        <v>90</v>
      </c>
      <c r="L124" s="61"/>
      <c r="M124" s="61"/>
      <c r="N124" s="61"/>
    </row>
    <row r="125" spans="1:14" ht="15.75">
      <c r="A125" s="62"/>
      <c r="B125" s="61"/>
      <c r="C125" s="61"/>
      <c r="D125" s="61"/>
      <c r="E125" s="61"/>
      <c r="F125" s="61"/>
      <c r="G125" s="117"/>
      <c r="H125" s="61"/>
      <c r="I125" s="172"/>
      <c r="J125" s="61"/>
      <c r="K125" s="61"/>
      <c r="L125" s="61"/>
      <c r="M125" s="61"/>
      <c r="N125" s="61"/>
    </row>
    <row r="126" spans="1:13" ht="15.75">
      <c r="A126" s="62"/>
      <c r="B126" s="61"/>
      <c r="C126" s="61"/>
      <c r="D126" s="61"/>
      <c r="E126" s="61"/>
      <c r="F126" s="61"/>
      <c r="G126" s="104"/>
      <c r="H126" s="61"/>
      <c r="I126" s="162"/>
      <c r="J126" s="61"/>
      <c r="K126" s="61"/>
      <c r="L126" s="61"/>
      <c r="M126" s="61"/>
    </row>
    <row r="127" spans="1:13" ht="15.75">
      <c r="A127" s="62" t="s">
        <v>147</v>
      </c>
      <c r="B127" s="165" t="s">
        <v>150</v>
      </c>
      <c r="D127" s="61"/>
      <c r="E127" s="61"/>
      <c r="F127" s="61"/>
      <c r="G127" s="61"/>
      <c r="H127" s="61"/>
      <c r="I127" s="61"/>
      <c r="J127" s="61"/>
      <c r="K127" s="61"/>
      <c r="L127" s="61"/>
      <c r="M127" s="61"/>
    </row>
    <row r="128" spans="1:13" ht="15.75">
      <c r="A128" s="62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</row>
    <row r="129" spans="1:13" ht="15.75">
      <c r="A129" s="62"/>
      <c r="B129" s="61"/>
      <c r="C129" s="61" t="s">
        <v>151</v>
      </c>
      <c r="D129" s="61"/>
      <c r="E129" s="61"/>
      <c r="F129" s="61"/>
      <c r="G129" s="104"/>
      <c r="H129" s="61"/>
      <c r="I129" s="162">
        <f>I124</f>
        <v>66847.96</v>
      </c>
      <c r="J129" s="61"/>
      <c r="K129" s="61" t="s">
        <v>90</v>
      </c>
      <c r="L129" s="61"/>
      <c r="M129" s="61"/>
    </row>
    <row r="130" spans="1:13" ht="15.75">
      <c r="A130" s="62"/>
      <c r="B130" s="61"/>
      <c r="C130" s="58"/>
      <c r="D130" s="61"/>
      <c r="E130" s="173"/>
      <c r="F130" s="61"/>
      <c r="G130" s="104"/>
      <c r="H130" s="61"/>
      <c r="I130" s="104"/>
      <c r="J130" s="61"/>
      <c r="K130" s="61"/>
      <c r="L130" s="61"/>
      <c r="M130" s="162"/>
    </row>
    <row r="131" spans="1:13" ht="15.75" hidden="1">
      <c r="A131" s="62" t="s">
        <v>149</v>
      </c>
      <c r="B131" s="60" t="s">
        <v>153</v>
      </c>
      <c r="C131" s="60"/>
      <c r="D131" s="61"/>
      <c r="E131" s="61"/>
      <c r="F131" s="61"/>
      <c r="G131" s="61"/>
      <c r="H131" s="61"/>
      <c r="I131" s="61"/>
      <c r="J131" s="61"/>
      <c r="K131" s="61"/>
      <c r="L131" s="61"/>
      <c r="M131" s="61"/>
    </row>
    <row r="132" spans="1:13" ht="15.75" hidden="1">
      <c r="A132" s="62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</row>
    <row r="133" spans="1:13" ht="15.75" hidden="1">
      <c r="A133" s="62"/>
      <c r="B133" s="174">
        <v>0</v>
      </c>
      <c r="C133" s="175" t="s">
        <v>154</v>
      </c>
      <c r="D133" s="61"/>
      <c r="E133" s="61"/>
      <c r="F133" s="61"/>
      <c r="G133" s="61"/>
      <c r="H133" s="61"/>
      <c r="I133" s="61"/>
      <c r="J133" s="61"/>
      <c r="K133" s="104"/>
      <c r="L133" s="61"/>
      <c r="M133" s="61"/>
    </row>
    <row r="134" spans="1:13" ht="15.75" hidden="1">
      <c r="A134" s="62"/>
      <c r="B134" s="61"/>
      <c r="C134" s="61" t="s">
        <v>155</v>
      </c>
      <c r="D134" s="61"/>
      <c r="E134" s="61"/>
      <c r="F134" s="61"/>
      <c r="G134" s="61"/>
      <c r="H134" s="61"/>
      <c r="I134" s="61"/>
      <c r="J134" s="61"/>
      <c r="K134" s="61"/>
      <c r="L134" s="61"/>
      <c r="M134" s="61"/>
    </row>
    <row r="135" spans="1:13" ht="15.75" hidden="1">
      <c r="A135" s="62"/>
      <c r="B135" s="61"/>
      <c r="C135" s="61" t="s">
        <v>156</v>
      </c>
      <c r="D135" s="61"/>
      <c r="E135" s="61"/>
      <c r="F135" s="61"/>
      <c r="G135" s="61"/>
      <c r="H135" s="61"/>
      <c r="I135" s="61"/>
      <c r="J135" s="61"/>
      <c r="K135" s="61"/>
      <c r="L135" s="61"/>
      <c r="M135" s="61"/>
    </row>
    <row r="136" spans="1:13" ht="15.75" hidden="1">
      <c r="A136" s="62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</row>
    <row r="137" spans="1:13" ht="15.75" hidden="1">
      <c r="A137" s="62"/>
      <c r="B137" s="61"/>
      <c r="C137" s="61" t="s">
        <v>157</v>
      </c>
      <c r="D137" s="61"/>
      <c r="E137" s="61"/>
      <c r="F137" s="61"/>
      <c r="G137" s="104">
        <f>I129</f>
        <v>66847.96</v>
      </c>
      <c r="H137" s="61"/>
      <c r="I137" s="61"/>
      <c r="J137" s="61"/>
      <c r="K137" s="61"/>
      <c r="L137" s="61"/>
      <c r="M137" s="61"/>
    </row>
    <row r="138" spans="1:13" ht="15.75" hidden="1">
      <c r="A138" s="62"/>
      <c r="B138" s="61"/>
      <c r="C138" s="166"/>
      <c r="D138" s="61"/>
      <c r="E138" s="61"/>
      <c r="F138" s="61"/>
      <c r="G138" s="104"/>
      <c r="H138" s="61"/>
      <c r="I138" s="104">
        <f>SUM(G137)</f>
        <v>66847.96</v>
      </c>
      <c r="J138" s="61"/>
      <c r="K138" s="61" t="s">
        <v>90</v>
      </c>
      <c r="L138" s="61"/>
      <c r="M138" s="61"/>
    </row>
    <row r="139" spans="1:13" ht="15.75" hidden="1">
      <c r="A139" s="62"/>
      <c r="B139" s="61"/>
      <c r="C139" s="61"/>
      <c r="D139" s="61"/>
      <c r="E139" s="61"/>
      <c r="F139" s="61"/>
      <c r="G139" s="61" t="s">
        <v>54</v>
      </c>
      <c r="H139" s="61"/>
      <c r="I139" s="61"/>
      <c r="J139" s="61"/>
      <c r="K139" s="61"/>
      <c r="L139" s="61"/>
      <c r="M139" s="61"/>
    </row>
    <row r="140" spans="1:13" ht="15.75" hidden="1">
      <c r="A140" s="62"/>
      <c r="B140" s="61"/>
      <c r="C140" s="61"/>
      <c r="D140" s="61"/>
      <c r="E140" s="61"/>
      <c r="F140" s="61"/>
      <c r="G140" s="61" t="s">
        <v>54</v>
      </c>
      <c r="H140" s="61"/>
      <c r="I140" s="61" t="s">
        <v>54</v>
      </c>
      <c r="J140" s="61"/>
      <c r="K140" s="61"/>
      <c r="L140" s="61"/>
      <c r="M140" s="61"/>
    </row>
    <row r="141" spans="1:13" ht="15.75" hidden="1">
      <c r="A141" s="62"/>
      <c r="B141" s="61"/>
      <c r="C141" s="58" t="s">
        <v>158</v>
      </c>
      <c r="D141" s="61"/>
      <c r="E141" s="61"/>
      <c r="F141" s="61"/>
      <c r="G141" s="104">
        <f>I138</f>
        <v>66847.96</v>
      </c>
      <c r="H141" s="61"/>
      <c r="I141" s="61"/>
      <c r="J141" s="61"/>
      <c r="K141" s="61"/>
      <c r="L141" s="61"/>
      <c r="M141" s="61"/>
    </row>
    <row r="142" spans="1:13" ht="15.75" hidden="1">
      <c r="A142" s="62"/>
      <c r="B142" s="61"/>
      <c r="C142" s="58" t="s">
        <v>159</v>
      </c>
      <c r="D142" s="61"/>
      <c r="E142" s="61"/>
      <c r="F142" s="61"/>
      <c r="G142" s="175">
        <f>B133</f>
        <v>0</v>
      </c>
      <c r="H142" s="61"/>
      <c r="I142" s="104">
        <f>ROUND(G142*G141,2)</f>
        <v>0</v>
      </c>
      <c r="J142" s="61"/>
      <c r="K142" s="61" t="s">
        <v>90</v>
      </c>
      <c r="L142" s="61"/>
      <c r="M142" s="61"/>
    </row>
    <row r="143" spans="1:13" ht="15.75" hidden="1">
      <c r="A143" s="62"/>
      <c r="B143" s="61"/>
      <c r="C143" s="61"/>
      <c r="D143" s="61"/>
      <c r="E143" s="61"/>
      <c r="F143" s="61"/>
      <c r="G143" s="61" t="s">
        <v>54</v>
      </c>
      <c r="H143" s="61"/>
      <c r="I143" s="61"/>
      <c r="J143" s="61"/>
      <c r="K143" s="61"/>
      <c r="L143" s="61"/>
      <c r="M143" s="61"/>
    </row>
    <row r="144" spans="1:13" ht="15.75">
      <c r="A144" s="62" t="s">
        <v>149</v>
      </c>
      <c r="B144" s="60" t="s">
        <v>160</v>
      </c>
      <c r="D144" s="61"/>
      <c r="E144" s="61"/>
      <c r="F144" s="61"/>
      <c r="G144" s="61"/>
      <c r="H144" s="61"/>
      <c r="I144" s="61"/>
      <c r="J144" s="61"/>
      <c r="K144" s="61"/>
      <c r="L144" s="61"/>
      <c r="M144" s="61"/>
    </row>
    <row r="145" spans="1:13" ht="15.75">
      <c r="A145" s="62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</row>
    <row r="146" spans="1:13" ht="15.75">
      <c r="A146" s="62"/>
      <c r="B146" s="61"/>
      <c r="C146" s="175">
        <v>0.1</v>
      </c>
      <c r="D146" s="61"/>
      <c r="E146" s="237" t="s">
        <v>161</v>
      </c>
      <c r="F146" s="61"/>
      <c r="G146" s="61"/>
      <c r="H146" s="61"/>
      <c r="I146" s="61"/>
      <c r="J146" s="61"/>
      <c r="K146" s="61"/>
      <c r="L146" s="61"/>
      <c r="M146" s="61"/>
    </row>
    <row r="147" spans="1:13" ht="15.75">
      <c r="A147" s="62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</row>
    <row r="148" spans="1:13" ht="15.75">
      <c r="A148" s="62"/>
      <c r="B148" s="61"/>
      <c r="C148" s="61" t="s">
        <v>162</v>
      </c>
      <c r="D148" s="61"/>
      <c r="E148" s="61"/>
      <c r="F148" s="61"/>
      <c r="G148" s="104">
        <f>I138+I142</f>
        <v>66847.96</v>
      </c>
      <c r="H148" s="61"/>
      <c r="I148" s="61"/>
      <c r="J148" s="61"/>
      <c r="K148" s="61"/>
      <c r="L148" s="61"/>
      <c r="M148" s="61"/>
    </row>
    <row r="149" spans="1:13" ht="15.75">
      <c r="A149" s="62"/>
      <c r="B149" s="61"/>
      <c r="C149" s="61" t="s">
        <v>163</v>
      </c>
      <c r="D149" s="61"/>
      <c r="E149" s="61"/>
      <c r="F149" s="61"/>
      <c r="G149" s="175">
        <f>C146</f>
        <v>0.1</v>
      </c>
      <c r="H149" s="61"/>
      <c r="I149" s="104">
        <f>ROUND(G149*G148,2)</f>
        <v>6684.8</v>
      </c>
      <c r="J149" s="61"/>
      <c r="K149" s="61" t="s">
        <v>90</v>
      </c>
      <c r="L149" s="61"/>
      <c r="M149" s="61"/>
    </row>
    <row r="150" spans="1:13" ht="15.75">
      <c r="A150" s="62"/>
      <c r="B150" s="61"/>
      <c r="C150" s="61"/>
      <c r="D150" s="61"/>
      <c r="E150" s="61"/>
      <c r="F150" s="61"/>
      <c r="G150" s="61" t="s">
        <v>54</v>
      </c>
      <c r="H150" s="61"/>
      <c r="I150" s="61"/>
      <c r="J150" s="61"/>
      <c r="K150" s="61"/>
      <c r="L150" s="61"/>
      <c r="M150" s="61"/>
    </row>
    <row r="151" spans="1:13" ht="15.75">
      <c r="A151" s="62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</row>
    <row r="152" spans="1:13" ht="15.75">
      <c r="A152" s="62" t="s">
        <v>152</v>
      </c>
      <c r="B152" s="60" t="s">
        <v>165</v>
      </c>
      <c r="D152" s="61"/>
      <c r="E152" s="61"/>
      <c r="F152" s="61"/>
      <c r="G152" s="61"/>
      <c r="H152" s="61"/>
      <c r="I152" s="61"/>
      <c r="J152" s="61"/>
      <c r="K152" s="61"/>
      <c r="L152" s="61"/>
      <c r="M152" s="61"/>
    </row>
    <row r="153" spans="1:13" ht="15.75">
      <c r="A153" s="62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</row>
    <row r="154" spans="1:13" ht="15.75">
      <c r="A154" s="62"/>
      <c r="B154" s="61"/>
      <c r="C154" s="61" t="s">
        <v>157</v>
      </c>
      <c r="D154" s="61"/>
      <c r="E154" s="61"/>
      <c r="F154" s="61"/>
      <c r="G154" s="104">
        <f>I129</f>
        <v>66847.96</v>
      </c>
      <c r="H154" s="104"/>
      <c r="I154" s="104"/>
      <c r="J154" s="61"/>
      <c r="K154" s="61"/>
      <c r="L154" s="61"/>
      <c r="M154" s="61"/>
    </row>
    <row r="155" spans="1:13" ht="15.75" hidden="1">
      <c r="A155" s="62"/>
      <c r="B155" s="61"/>
      <c r="C155" s="61" t="s">
        <v>166</v>
      </c>
      <c r="D155" s="61"/>
      <c r="E155" s="61"/>
      <c r="F155" s="61"/>
      <c r="G155" s="104">
        <f>I142</f>
        <v>0</v>
      </c>
      <c r="H155" s="104"/>
      <c r="I155" s="104"/>
      <c r="J155" s="61"/>
      <c r="K155" s="61"/>
      <c r="L155" s="61"/>
      <c r="M155" s="61"/>
    </row>
    <row r="156" spans="1:13" ht="15.75">
      <c r="A156" s="62"/>
      <c r="B156" s="61"/>
      <c r="C156" s="61" t="s">
        <v>167</v>
      </c>
      <c r="D156" s="61"/>
      <c r="E156" s="61"/>
      <c r="F156" s="61"/>
      <c r="G156" s="104">
        <f>I149</f>
        <v>6684.8</v>
      </c>
      <c r="H156" s="104"/>
      <c r="I156" s="104">
        <f>SUM(G154:G156)</f>
        <v>73532.76000000001</v>
      </c>
      <c r="J156" s="61"/>
      <c r="K156" s="61" t="s">
        <v>90</v>
      </c>
      <c r="L156" s="61"/>
      <c r="M156" s="61"/>
    </row>
    <row r="157" spans="1:13" ht="15.75">
      <c r="A157" s="62"/>
      <c r="B157" s="61"/>
      <c r="C157" s="61"/>
      <c r="D157" s="61"/>
      <c r="E157" s="61"/>
      <c r="F157" s="61"/>
      <c r="G157" s="104" t="s">
        <v>54</v>
      </c>
      <c r="H157" s="104"/>
      <c r="I157" s="104"/>
      <c r="J157" s="61"/>
      <c r="K157" s="61"/>
      <c r="L157" s="61"/>
      <c r="M157" s="61"/>
    </row>
    <row r="158" spans="1:13" ht="15.75">
      <c r="A158" s="62" t="s">
        <v>164</v>
      </c>
      <c r="B158" s="165" t="s">
        <v>169</v>
      </c>
      <c r="D158" s="61"/>
      <c r="E158" s="61"/>
      <c r="F158" s="61"/>
      <c r="G158" s="61"/>
      <c r="H158" s="61"/>
      <c r="I158" s="61"/>
      <c r="J158" s="61"/>
      <c r="K158" s="61"/>
      <c r="L158" s="61"/>
      <c r="M158" s="61"/>
    </row>
    <row r="159" spans="1:13" ht="15.75">
      <c r="A159" s="62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</row>
    <row r="160" spans="1:13" ht="15.75">
      <c r="A160" s="62"/>
      <c r="B160" s="61"/>
      <c r="C160" s="61" t="s">
        <v>170</v>
      </c>
      <c r="D160" s="61"/>
      <c r="E160" s="61"/>
      <c r="F160" s="61"/>
      <c r="G160" s="61"/>
      <c r="H160" s="61"/>
      <c r="I160" s="61"/>
      <c r="J160" s="61"/>
      <c r="K160" s="61"/>
      <c r="L160" s="61"/>
      <c r="M160" s="61"/>
    </row>
    <row r="161" spans="1:13" ht="15.75">
      <c r="A161" s="62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</row>
    <row r="162" spans="1:13" ht="15.75">
      <c r="A162" s="62"/>
      <c r="B162" s="61"/>
      <c r="C162" s="61" t="s">
        <v>171</v>
      </c>
      <c r="D162" s="61"/>
      <c r="E162" s="175">
        <v>0.03</v>
      </c>
      <c r="F162" s="61"/>
      <c r="G162" s="61"/>
      <c r="H162" s="61"/>
      <c r="I162" s="61"/>
      <c r="J162" s="61"/>
      <c r="K162" s="61"/>
      <c r="L162" s="61"/>
      <c r="M162" s="61"/>
    </row>
    <row r="163" spans="1:13" ht="15.75">
      <c r="A163" s="62"/>
      <c r="B163" s="61"/>
      <c r="C163" s="58" t="s">
        <v>172</v>
      </c>
      <c r="D163" s="61"/>
      <c r="E163" s="175">
        <v>0.05</v>
      </c>
      <c r="F163" s="61"/>
      <c r="G163" s="61"/>
      <c r="H163" s="61"/>
      <c r="I163" s="61"/>
      <c r="J163" s="61"/>
      <c r="K163" s="61"/>
      <c r="L163" s="61"/>
      <c r="M163" s="61"/>
    </row>
    <row r="164" spans="1:13" ht="15.75">
      <c r="A164" s="62"/>
      <c r="B164" s="61"/>
      <c r="C164" s="58" t="s">
        <v>173</v>
      </c>
      <c r="D164" s="61"/>
      <c r="E164" s="175">
        <v>0.0165</v>
      </c>
      <c r="F164" s="61"/>
      <c r="G164" s="61"/>
      <c r="H164" s="61"/>
      <c r="I164" s="61"/>
      <c r="J164" s="61"/>
      <c r="K164" s="61"/>
      <c r="L164" s="61"/>
      <c r="M164" s="61"/>
    </row>
    <row r="165" spans="1:13" ht="15.75">
      <c r="A165" s="62"/>
      <c r="B165" s="61"/>
      <c r="C165" s="58" t="s">
        <v>174</v>
      </c>
      <c r="D165" s="61"/>
      <c r="E165" s="175">
        <v>0.076</v>
      </c>
      <c r="F165" s="61"/>
      <c r="G165" s="61"/>
      <c r="H165" s="61"/>
      <c r="I165" s="61"/>
      <c r="J165" s="61"/>
      <c r="K165" s="61"/>
      <c r="L165" s="61"/>
      <c r="M165" s="61"/>
    </row>
    <row r="166" spans="1:13" ht="15.75">
      <c r="A166" s="62"/>
      <c r="B166" s="61"/>
      <c r="C166" s="58"/>
      <c r="D166" s="61"/>
      <c r="E166" s="175"/>
      <c r="F166" s="61"/>
      <c r="G166" s="61"/>
      <c r="H166" s="61"/>
      <c r="I166" s="61"/>
      <c r="J166" s="61"/>
      <c r="K166" s="61"/>
      <c r="L166" s="61"/>
      <c r="M166" s="61"/>
    </row>
    <row r="167" spans="1:13" ht="15.75">
      <c r="A167" s="62"/>
      <c r="B167" s="61"/>
      <c r="C167" s="61"/>
      <c r="D167" s="61"/>
      <c r="E167" s="61"/>
      <c r="F167" s="61"/>
      <c r="G167" s="58" t="s">
        <v>175</v>
      </c>
      <c r="H167" s="61"/>
      <c r="I167" s="104">
        <f>ROUND((1/(1-E163-E164-E165-E162)-1)*I156,2)</f>
        <v>15328.58</v>
      </c>
      <c r="J167" s="61"/>
      <c r="K167" s="61"/>
      <c r="L167" s="61"/>
      <c r="M167" s="61"/>
    </row>
    <row r="168" spans="1:13" ht="15.75">
      <c r="A168" s="62"/>
      <c r="B168" s="61"/>
      <c r="C168" s="61"/>
      <c r="D168" s="61"/>
      <c r="E168" s="61"/>
      <c r="F168" s="61"/>
      <c r="G168" s="104"/>
      <c r="H168" s="61"/>
      <c r="I168" s="104"/>
      <c r="J168" s="61"/>
      <c r="K168" s="61"/>
      <c r="L168" s="61"/>
      <c r="M168" s="61"/>
    </row>
    <row r="169" spans="1:13" ht="15.75">
      <c r="A169" s="62" t="s">
        <v>168</v>
      </c>
      <c r="B169" s="60" t="s">
        <v>187</v>
      </c>
      <c r="D169" s="61"/>
      <c r="E169" s="61"/>
      <c r="F169" s="61"/>
      <c r="G169" s="61"/>
      <c r="H169" s="61"/>
      <c r="I169" s="61"/>
      <c r="J169" s="61"/>
      <c r="K169" s="61"/>
      <c r="L169" s="61"/>
      <c r="M169" s="61"/>
    </row>
    <row r="170" spans="1:13" ht="15.75">
      <c r="A170" s="62"/>
      <c r="B170" s="61"/>
      <c r="C170" s="61"/>
      <c r="D170" s="61"/>
      <c r="E170" s="61"/>
      <c r="F170" s="61"/>
      <c r="G170" s="61"/>
      <c r="H170" s="61"/>
      <c r="I170" s="104"/>
      <c r="J170" s="61"/>
      <c r="K170" s="61"/>
      <c r="L170" s="61"/>
      <c r="M170" s="179"/>
    </row>
    <row r="171" spans="1:13" ht="15.75">
      <c r="A171" s="62"/>
      <c r="B171" s="60"/>
      <c r="D171" s="61"/>
      <c r="E171" s="58" t="s">
        <v>178</v>
      </c>
      <c r="F171" s="61"/>
      <c r="G171" s="61"/>
      <c r="H171" s="61"/>
      <c r="I171" s="104">
        <v>88863.5</v>
      </c>
      <c r="J171" s="61"/>
      <c r="K171" s="61" t="s">
        <v>90</v>
      </c>
      <c r="L171" s="61"/>
      <c r="M171" s="61"/>
    </row>
    <row r="172" spans="1:13" ht="15.75">
      <c r="A172" s="62"/>
      <c r="B172" s="60"/>
      <c r="D172" s="61"/>
      <c r="E172" s="58" t="s">
        <v>188</v>
      </c>
      <c r="F172" s="61"/>
      <c r="G172" s="61"/>
      <c r="H172" s="61"/>
      <c r="I172" s="176">
        <f>RESUMO!$E$5</f>
        <v>1043</v>
      </c>
      <c r="J172" s="61"/>
      <c r="K172" s="61" t="s">
        <v>189</v>
      </c>
      <c r="L172" s="61"/>
      <c r="M172" s="61"/>
    </row>
    <row r="173" spans="1:13" ht="15.75">
      <c r="A173" s="62"/>
      <c r="B173" s="61"/>
      <c r="C173" s="61"/>
      <c r="D173" s="61"/>
      <c r="E173" s="61"/>
      <c r="F173" s="61"/>
      <c r="G173" s="61"/>
      <c r="H173" s="61"/>
      <c r="I173" s="104"/>
      <c r="J173" s="61"/>
      <c r="K173" s="61"/>
      <c r="L173" s="61"/>
      <c r="M173" s="61"/>
    </row>
    <row r="174" spans="1:13" ht="15.75">
      <c r="A174" s="62"/>
      <c r="B174" s="61"/>
      <c r="C174" s="61"/>
      <c r="D174" s="61"/>
      <c r="E174" s="58" t="s">
        <v>181</v>
      </c>
      <c r="F174" s="61"/>
      <c r="G174" s="61"/>
      <c r="H174" s="61"/>
      <c r="I174" s="177">
        <f>ROUND(I171/I172,2)</f>
        <v>85.2</v>
      </c>
      <c r="J174" s="61"/>
      <c r="K174" s="61" t="s">
        <v>190</v>
      </c>
      <c r="L174" s="61"/>
      <c r="M174" s="61"/>
    </row>
    <row r="175" spans="1:13" ht="15.75">
      <c r="A175" s="62"/>
      <c r="B175" s="61"/>
      <c r="C175" s="61"/>
      <c r="D175" s="61"/>
      <c r="E175" s="58"/>
      <c r="F175" s="61"/>
      <c r="G175" s="178"/>
      <c r="H175" s="61"/>
      <c r="I175" s="61"/>
      <c r="J175" s="61"/>
      <c r="K175" s="61"/>
      <c r="L175" s="61"/>
      <c r="M175" s="61"/>
    </row>
    <row r="176" spans="7:14" ht="15.75">
      <c r="G176" s="61"/>
      <c r="H176" s="61"/>
      <c r="I176" s="61"/>
      <c r="J176" s="58"/>
      <c r="K176" s="61"/>
      <c r="L176" s="104"/>
      <c r="N176" s="61"/>
    </row>
  </sheetData>
  <sheetProtection/>
  <mergeCells count="2">
    <mergeCell ref="A1:N1"/>
    <mergeCell ref="A4:M4"/>
  </mergeCells>
  <printOptions horizontalCentered="1"/>
  <pageMargins left="0.98" right="0.2" top="0.79" bottom="0.79" header="0.51" footer="0.51"/>
  <pageSetup horizontalDpi="600" verticalDpi="600" orientation="portrait" paperSize="9" scale="54"/>
  <rowBreaks count="2" manualBreakCount="2">
    <brk id="60" max="255" man="1"/>
    <brk id="13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P173"/>
  <sheetViews>
    <sheetView showGridLines="0" defaultGridColor="0" view="pageBreakPreview" zoomScale="50" zoomScaleNormal="70" zoomScaleSheetLayoutView="50" colorId="22" workbookViewId="0" topLeftCell="A146">
      <selection activeCell="I171" sqref="I171"/>
    </sheetView>
  </sheetViews>
  <sheetFormatPr defaultColWidth="15.140625" defaultRowHeight="12.75"/>
  <cols>
    <col min="1" max="1" width="7.8515625" style="52" customWidth="1"/>
    <col min="2" max="2" width="9.8515625" style="53" customWidth="1"/>
    <col min="3" max="3" width="31.8515625" style="53" customWidth="1"/>
    <col min="4" max="4" width="2.28125" style="53" customWidth="1"/>
    <col min="5" max="5" width="19.421875" style="53" bestFit="1" customWidth="1"/>
    <col min="6" max="6" width="2.28125" style="53" customWidth="1"/>
    <col min="7" max="7" width="18.421875" style="53" customWidth="1"/>
    <col min="8" max="8" width="2.28125" style="53" customWidth="1"/>
    <col min="9" max="9" width="20.8515625" style="53" customWidth="1"/>
    <col min="10" max="10" width="3.28125" style="53" customWidth="1"/>
    <col min="11" max="11" width="19.00390625" style="53" customWidth="1"/>
    <col min="12" max="12" width="2.28125" style="53" customWidth="1"/>
    <col min="13" max="13" width="14.8515625" style="53" customWidth="1"/>
    <col min="14" max="14" width="2.28125" style="53" customWidth="1"/>
    <col min="15" max="16" width="15.140625" style="53" customWidth="1"/>
    <col min="17" max="21" width="15.140625" style="53" hidden="1" customWidth="1"/>
    <col min="22" max="16384" width="15.140625" style="53" customWidth="1"/>
  </cols>
  <sheetData>
    <row r="1" spans="1:14" ht="84" customHeight="1">
      <c r="A1" s="54" t="str">
        <f>RESUMO!C6</f>
        <v>Pintura de Meio Fio das Vias e Logradouros Públicos dos Distritos do município de Ouro Preto.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" customHeigh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8" customHeight="1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21" ht="18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61"/>
      <c r="Q4" s="163"/>
      <c r="R4" s="61"/>
      <c r="S4" s="164"/>
      <c r="T4" s="61"/>
      <c r="U4" s="61"/>
    </row>
    <row r="5" spans="1:14" ht="15.75" customHeight="1">
      <c r="A5" s="58" t="s">
        <v>50</v>
      </c>
      <c r="B5" s="59"/>
      <c r="C5" s="59"/>
      <c r="D5" s="59"/>
      <c r="E5" s="60" t="s">
        <v>51</v>
      </c>
      <c r="F5" s="61"/>
      <c r="G5" s="61"/>
      <c r="H5" s="61"/>
      <c r="I5" s="61"/>
      <c r="J5" s="61"/>
      <c r="K5" s="61"/>
      <c r="L5" s="59"/>
      <c r="M5" s="59"/>
      <c r="N5" s="61"/>
    </row>
    <row r="6" spans="1:14" ht="15.75" customHeight="1">
      <c r="A6" s="62"/>
      <c r="B6" s="61"/>
      <c r="C6" s="61"/>
      <c r="D6" s="61" t="s">
        <v>50</v>
      </c>
      <c r="E6" s="61"/>
      <c r="F6" s="61"/>
      <c r="G6" s="61"/>
      <c r="H6" s="61"/>
      <c r="I6" s="61" t="s">
        <v>52</v>
      </c>
      <c r="J6" s="61"/>
      <c r="K6" s="136" t="s">
        <v>53</v>
      </c>
      <c r="L6" s="61"/>
      <c r="M6" s="58"/>
      <c r="N6" s="61"/>
    </row>
    <row r="7" spans="1:14" ht="15.75">
      <c r="A7" s="62"/>
      <c r="B7" s="61"/>
      <c r="C7" s="61"/>
      <c r="D7" s="61"/>
      <c r="L7" s="61"/>
      <c r="M7" s="137"/>
      <c r="N7" s="61"/>
    </row>
    <row r="8" spans="1:14" ht="15.75">
      <c r="A8" s="62"/>
      <c r="B8" s="61"/>
      <c r="C8" s="61" t="s">
        <v>50</v>
      </c>
      <c r="D8" s="61" t="s">
        <v>54</v>
      </c>
      <c r="E8" s="61" t="s">
        <v>54</v>
      </c>
      <c r="F8" s="61" t="s">
        <v>54</v>
      </c>
      <c r="G8" s="61" t="s">
        <v>54</v>
      </c>
      <c r="H8" s="61" t="s">
        <v>54</v>
      </c>
      <c r="I8" s="61" t="s">
        <v>54</v>
      </c>
      <c r="J8" s="61" t="s">
        <v>54</v>
      </c>
      <c r="K8" s="61"/>
      <c r="L8" s="61"/>
      <c r="M8" s="61"/>
      <c r="N8" s="61"/>
    </row>
    <row r="9" spans="1:14" ht="15.75">
      <c r="A9" s="63"/>
      <c r="B9" s="60" t="s">
        <v>55</v>
      </c>
      <c r="C9" s="60" t="s">
        <v>56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4" ht="15.75">
      <c r="A10" s="62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1:14" ht="24" customHeight="1">
      <c r="A11" s="62"/>
      <c r="B11" s="64"/>
      <c r="C11" s="65" t="s">
        <v>1</v>
      </c>
      <c r="D11" s="66"/>
      <c r="E11" s="67"/>
      <c r="F11" s="68" t="s">
        <v>69</v>
      </c>
      <c r="G11" s="69"/>
      <c r="H11" s="69"/>
      <c r="I11" s="138"/>
      <c r="J11" s="68"/>
      <c r="K11" s="66"/>
      <c r="L11" s="139"/>
      <c r="M11" s="61"/>
      <c r="N11" s="61"/>
    </row>
    <row r="12" spans="1:14" ht="24" customHeight="1">
      <c r="A12" s="62"/>
      <c r="B12" s="70"/>
      <c r="C12" s="71"/>
      <c r="D12" s="71"/>
      <c r="E12" s="72" t="s">
        <v>59</v>
      </c>
      <c r="F12" s="73"/>
      <c r="G12" s="74" t="s">
        <v>60</v>
      </c>
      <c r="H12" s="73"/>
      <c r="I12" s="72" t="s">
        <v>59</v>
      </c>
      <c r="J12" s="73"/>
      <c r="K12" s="74" t="s">
        <v>60</v>
      </c>
      <c r="L12" s="140"/>
      <c r="M12" s="58"/>
      <c r="N12" s="61"/>
    </row>
    <row r="13" spans="1:14" ht="15.75">
      <c r="A13" s="62"/>
      <c r="B13" s="75"/>
      <c r="C13" s="76" t="s">
        <v>61</v>
      </c>
      <c r="D13" s="76"/>
      <c r="E13" s="77">
        <v>2</v>
      </c>
      <c r="F13" s="78"/>
      <c r="G13" s="79">
        <v>0</v>
      </c>
      <c r="H13" s="78"/>
      <c r="I13" s="77"/>
      <c r="J13" s="78"/>
      <c r="K13" s="79"/>
      <c r="L13" s="141"/>
      <c r="M13" s="61"/>
      <c r="N13" s="61"/>
    </row>
    <row r="14" spans="1:14" ht="15.75">
      <c r="A14" s="62"/>
      <c r="B14" s="80"/>
      <c r="C14" s="81" t="s">
        <v>62</v>
      </c>
      <c r="D14" s="81"/>
      <c r="E14" s="82">
        <f>ROUND(E13/6,1)*0</f>
        <v>0</v>
      </c>
      <c r="F14" s="83"/>
      <c r="G14" s="84">
        <v>0</v>
      </c>
      <c r="H14" s="83"/>
      <c r="I14" s="82"/>
      <c r="J14" s="83"/>
      <c r="K14" s="84"/>
      <c r="L14" s="142"/>
      <c r="M14" s="61"/>
      <c r="N14" s="61"/>
    </row>
    <row r="15" spans="1:14" ht="15.75">
      <c r="A15" s="62"/>
      <c r="B15" s="80"/>
      <c r="C15" s="85" t="s">
        <v>63</v>
      </c>
      <c r="D15" s="81"/>
      <c r="E15" s="82">
        <f>E13+E14</f>
        <v>2</v>
      </c>
      <c r="F15" s="83"/>
      <c r="G15" s="84">
        <f>G13+G14</f>
        <v>0</v>
      </c>
      <c r="H15" s="83"/>
      <c r="I15" s="82"/>
      <c r="J15" s="83"/>
      <c r="K15" s="84"/>
      <c r="L15" s="142"/>
      <c r="M15" s="61"/>
      <c r="N15" s="61"/>
    </row>
    <row r="16" spans="1:14" ht="15.75">
      <c r="A16" s="62"/>
      <c r="B16" s="80"/>
      <c r="C16" s="81" t="s">
        <v>64</v>
      </c>
      <c r="D16" s="81"/>
      <c r="E16" s="82">
        <f>ROUND(E15*0.04,2)</f>
        <v>0.08</v>
      </c>
      <c r="F16" s="83"/>
      <c r="G16" s="82">
        <f>ROUND(G15*0.04,2)</f>
        <v>0</v>
      </c>
      <c r="H16" s="83"/>
      <c r="I16" s="82"/>
      <c r="J16" s="83"/>
      <c r="K16" s="82"/>
      <c r="L16" s="142"/>
      <c r="M16" s="61"/>
      <c r="N16" s="61"/>
    </row>
    <row r="17" spans="1:14" ht="15.75">
      <c r="A17" s="62"/>
      <c r="B17" s="80"/>
      <c r="C17" s="85" t="s">
        <v>63</v>
      </c>
      <c r="D17" s="81"/>
      <c r="E17" s="82">
        <v>0</v>
      </c>
      <c r="F17" s="83"/>
      <c r="G17" s="84">
        <v>0</v>
      </c>
      <c r="H17" s="83"/>
      <c r="I17" s="82"/>
      <c r="J17" s="83"/>
      <c r="K17" s="84"/>
      <c r="L17" s="142"/>
      <c r="M17" s="61"/>
      <c r="N17" s="61"/>
    </row>
    <row r="18" spans="1:14" ht="15.75">
      <c r="A18" s="62"/>
      <c r="B18" s="80"/>
      <c r="C18" s="81" t="s">
        <v>65</v>
      </c>
      <c r="D18" s="81"/>
      <c r="E18" s="82">
        <v>0</v>
      </c>
      <c r="F18" s="82"/>
      <c r="G18" s="82">
        <v>0</v>
      </c>
      <c r="H18" s="82"/>
      <c r="I18" s="82"/>
      <c r="J18" s="82"/>
      <c r="K18" s="82"/>
      <c r="L18" s="142"/>
      <c r="M18" s="61"/>
      <c r="N18" s="61"/>
    </row>
    <row r="19" spans="1:14" ht="15.75">
      <c r="A19" s="62"/>
      <c r="B19" s="86"/>
      <c r="C19" s="87" t="s">
        <v>66</v>
      </c>
      <c r="D19" s="88"/>
      <c r="E19" s="89">
        <f>ROUND(+E17+E18,1)</f>
        <v>0</v>
      </c>
      <c r="F19" s="90"/>
      <c r="G19" s="91">
        <f>ROUND(+G17+G18,1)</f>
        <v>0</v>
      </c>
      <c r="H19" s="90"/>
      <c r="I19" s="89"/>
      <c r="J19" s="90"/>
      <c r="K19" s="91"/>
      <c r="L19" s="143"/>
      <c r="M19" s="61"/>
      <c r="N19" s="61"/>
    </row>
    <row r="20" spans="1:14" ht="24" customHeight="1">
      <c r="A20" s="62"/>
      <c r="B20" s="70"/>
      <c r="C20" s="71" t="s">
        <v>67</v>
      </c>
      <c r="D20" s="71"/>
      <c r="E20" s="92">
        <v>2</v>
      </c>
      <c r="F20" s="71"/>
      <c r="G20" s="92">
        <v>0</v>
      </c>
      <c r="H20" s="71"/>
      <c r="I20" s="92"/>
      <c r="J20" s="71"/>
      <c r="K20" s="92"/>
      <c r="L20" s="144"/>
      <c r="M20" s="135"/>
      <c r="N20" s="61"/>
    </row>
    <row r="21" spans="1:14" ht="15.75">
      <c r="A21" s="62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</row>
    <row r="22" spans="1:14" ht="15.75">
      <c r="A22" s="62" t="s">
        <v>71</v>
      </c>
      <c r="B22" s="60" t="s">
        <v>72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</row>
    <row r="23" spans="1:14" ht="15.75">
      <c r="A23" s="62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</row>
    <row r="24" spans="1:14" ht="24" customHeight="1">
      <c r="A24" s="62"/>
      <c r="B24" s="93"/>
      <c r="C24" s="94" t="s">
        <v>1</v>
      </c>
      <c r="D24" s="95" t="s">
        <v>50</v>
      </c>
      <c r="E24" s="96" t="s">
        <v>50</v>
      </c>
      <c r="F24" s="97"/>
      <c r="G24" s="98"/>
      <c r="H24" s="99" t="s">
        <v>69</v>
      </c>
      <c r="I24" s="145"/>
      <c r="J24" s="145" t="s">
        <v>54</v>
      </c>
      <c r="K24" s="98"/>
      <c r="L24" s="99"/>
      <c r="M24" s="145"/>
      <c r="N24" s="146"/>
    </row>
    <row r="25" spans="1:14" ht="13.5" customHeight="1">
      <c r="A25" s="62"/>
      <c r="B25" s="70"/>
      <c r="C25" s="71"/>
      <c r="D25" s="71"/>
      <c r="E25" s="100"/>
      <c r="F25" s="100"/>
      <c r="G25" s="72" t="s">
        <v>59</v>
      </c>
      <c r="H25" s="73"/>
      <c r="I25" s="147" t="s">
        <v>60</v>
      </c>
      <c r="J25" s="73"/>
      <c r="K25" s="72"/>
      <c r="L25" s="73"/>
      <c r="M25" s="147"/>
      <c r="N25" s="148"/>
    </row>
    <row r="26" spans="1:14" ht="15.75">
      <c r="A26" s="62"/>
      <c r="B26" s="101"/>
      <c r="C26" s="61" t="s">
        <v>73</v>
      </c>
      <c r="D26" s="61" t="s">
        <v>50</v>
      </c>
      <c r="E26" s="102" t="s">
        <v>74</v>
      </c>
      <c r="F26" s="102"/>
      <c r="G26" s="103">
        <f>ROUND(G28/G27,2)</f>
        <v>4.42</v>
      </c>
      <c r="H26" s="104"/>
      <c r="I26" s="149">
        <f aca="true" t="shared" si="0" ref="I26:I29">G26</f>
        <v>4.42</v>
      </c>
      <c r="J26" s="104"/>
      <c r="K26" s="103"/>
      <c r="L26" s="104"/>
      <c r="M26" s="149"/>
      <c r="N26" s="150"/>
    </row>
    <row r="27" spans="1:14" ht="15.75">
      <c r="A27" s="62"/>
      <c r="B27" s="101"/>
      <c r="C27" s="61" t="s">
        <v>75</v>
      </c>
      <c r="D27" s="61" t="s">
        <v>50</v>
      </c>
      <c r="E27" s="105" t="s">
        <v>50</v>
      </c>
      <c r="F27" s="102"/>
      <c r="G27" s="106">
        <v>220</v>
      </c>
      <c r="H27" s="107"/>
      <c r="I27" s="151">
        <f t="shared" si="0"/>
        <v>220</v>
      </c>
      <c r="J27" s="107"/>
      <c r="K27" s="106"/>
      <c r="L27" s="107"/>
      <c r="M27" s="151"/>
      <c r="N27" s="152"/>
    </row>
    <row r="28" spans="1:14" ht="15.75">
      <c r="A28" s="62"/>
      <c r="B28" s="101"/>
      <c r="C28" s="61"/>
      <c r="D28" s="61" t="s">
        <v>50</v>
      </c>
      <c r="E28" s="105" t="s">
        <v>76</v>
      </c>
      <c r="F28" s="102"/>
      <c r="G28" s="103">
        <v>972.61</v>
      </c>
      <c r="H28" s="104"/>
      <c r="I28" s="149">
        <f t="shared" si="0"/>
        <v>972.61</v>
      </c>
      <c r="J28" s="104"/>
      <c r="K28" s="103"/>
      <c r="L28" s="104"/>
      <c r="M28" s="149"/>
      <c r="N28" s="150"/>
    </row>
    <row r="29" spans="1:14" ht="15.75">
      <c r="A29" s="62"/>
      <c r="B29" s="101"/>
      <c r="C29" s="61" t="s">
        <v>77</v>
      </c>
      <c r="D29" s="61" t="s">
        <v>50</v>
      </c>
      <c r="E29" s="105" t="s">
        <v>50</v>
      </c>
      <c r="F29" s="102"/>
      <c r="G29" s="103">
        <v>0</v>
      </c>
      <c r="H29" s="104"/>
      <c r="I29" s="149">
        <f t="shared" si="0"/>
        <v>0</v>
      </c>
      <c r="J29" s="104"/>
      <c r="K29" s="103"/>
      <c r="L29" s="104"/>
      <c r="M29" s="149"/>
      <c r="N29" s="150"/>
    </row>
    <row r="30" spans="1:14" ht="15.75">
      <c r="A30" s="62"/>
      <c r="B30" s="101"/>
      <c r="C30" s="61"/>
      <c r="D30" s="61" t="s">
        <v>50</v>
      </c>
      <c r="E30" s="105" t="s">
        <v>63</v>
      </c>
      <c r="F30" s="102"/>
      <c r="G30" s="108">
        <f>G28+G29</f>
        <v>972.61</v>
      </c>
      <c r="H30" s="109"/>
      <c r="I30" s="153">
        <f>I28+I29</f>
        <v>972.61</v>
      </c>
      <c r="J30" s="109"/>
      <c r="K30" s="108"/>
      <c r="L30" s="109"/>
      <c r="M30" s="153"/>
      <c r="N30" s="152"/>
    </row>
    <row r="31" spans="1:14" ht="15.75">
      <c r="A31" s="62"/>
      <c r="B31" s="101"/>
      <c r="C31" s="61" t="s">
        <v>78</v>
      </c>
      <c r="D31" s="61" t="s">
        <v>50</v>
      </c>
      <c r="E31" s="105" t="s">
        <v>50</v>
      </c>
      <c r="F31" s="102"/>
      <c r="G31" s="103">
        <f>ROUND($G$45*25.25*G26*1.5,2)</f>
        <v>83.7</v>
      </c>
      <c r="H31" s="104"/>
      <c r="I31" s="103">
        <f>ROUND($G$45*25.25*I26*1.5,2)</f>
        <v>83.7</v>
      </c>
      <c r="J31" s="104"/>
      <c r="K31" s="103"/>
      <c r="L31" s="104"/>
      <c r="M31" s="103"/>
      <c r="N31" s="150"/>
    </row>
    <row r="32" spans="1:14" ht="15.75">
      <c r="A32" s="62"/>
      <c r="B32" s="101"/>
      <c r="C32" s="61" t="s">
        <v>79</v>
      </c>
      <c r="D32" s="61"/>
      <c r="E32" s="102"/>
      <c r="F32" s="102"/>
      <c r="G32" s="103">
        <v>0</v>
      </c>
      <c r="H32" s="104"/>
      <c r="I32" s="149">
        <f>ROUND(4.33*(313/12)*I26*G46,2)</f>
        <v>99.84</v>
      </c>
      <c r="J32" s="104"/>
      <c r="K32" s="103"/>
      <c r="L32" s="104"/>
      <c r="M32" s="149"/>
      <c r="N32" s="150"/>
    </row>
    <row r="33" spans="1:14" ht="15.75">
      <c r="A33" s="62"/>
      <c r="B33" s="101"/>
      <c r="C33" s="110" t="s">
        <v>80</v>
      </c>
      <c r="D33" s="110" t="s">
        <v>50</v>
      </c>
      <c r="E33" s="111" t="s">
        <v>50</v>
      </c>
      <c r="F33" s="110"/>
      <c r="G33" s="112">
        <f>ROUND(10/12*7.33*G26*2,2)</f>
        <v>54</v>
      </c>
      <c r="H33" s="113"/>
      <c r="I33" s="154">
        <v>0</v>
      </c>
      <c r="J33" s="113"/>
      <c r="K33" s="112"/>
      <c r="L33" s="113"/>
      <c r="M33" s="149"/>
      <c r="N33" s="150"/>
    </row>
    <row r="34" spans="1:14" ht="15.75">
      <c r="A34" s="62"/>
      <c r="B34" s="101"/>
      <c r="C34" s="61" t="s">
        <v>81</v>
      </c>
      <c r="D34" s="61" t="s">
        <v>50</v>
      </c>
      <c r="E34" s="58" t="s">
        <v>50</v>
      </c>
      <c r="F34" s="61"/>
      <c r="G34" s="108">
        <v>0</v>
      </c>
      <c r="H34" s="109"/>
      <c r="I34" s="153">
        <f>ROUND((10/12*7.33*I26*2)+(10/12*4.33*I26*2*G46),2)</f>
        <v>60.38</v>
      </c>
      <c r="J34" s="109"/>
      <c r="K34" s="108"/>
      <c r="L34" s="109"/>
      <c r="M34" s="153"/>
      <c r="N34" s="152"/>
    </row>
    <row r="35" spans="1:14" ht="15.75">
      <c r="A35" s="62"/>
      <c r="B35" s="101"/>
      <c r="C35" s="61"/>
      <c r="D35" s="61" t="s">
        <v>50</v>
      </c>
      <c r="E35" s="58" t="s">
        <v>82</v>
      </c>
      <c r="F35" s="61"/>
      <c r="G35" s="103">
        <f>SUM(G30:G34)</f>
        <v>1110.31</v>
      </c>
      <c r="H35" s="104"/>
      <c r="I35" s="149">
        <f>SUM(I30:I34)</f>
        <v>1216.53</v>
      </c>
      <c r="J35" s="104"/>
      <c r="K35" s="103"/>
      <c r="L35" s="104"/>
      <c r="M35" s="149"/>
      <c r="N35" s="155"/>
    </row>
    <row r="36" spans="1:14" ht="15.75">
      <c r="A36" s="62"/>
      <c r="B36" s="101"/>
      <c r="C36" s="61" t="s">
        <v>83</v>
      </c>
      <c r="D36" s="61"/>
      <c r="E36" s="58"/>
      <c r="F36" s="61"/>
      <c r="G36" s="103">
        <f>ROUND((1+$G$47)*G35,2)</f>
        <v>2012.88</v>
      </c>
      <c r="H36" s="104"/>
      <c r="I36" s="103">
        <f>ROUND((1+$G$47)*I35,2)</f>
        <v>2205.45</v>
      </c>
      <c r="J36" s="104"/>
      <c r="K36" s="103"/>
      <c r="L36" s="104"/>
      <c r="M36" s="103"/>
      <c r="N36" s="155"/>
    </row>
    <row r="37" spans="1:14" ht="15.75">
      <c r="A37" s="62"/>
      <c r="B37" s="101"/>
      <c r="C37" s="114" t="s">
        <v>84</v>
      </c>
      <c r="D37" s="61"/>
      <c r="E37" s="58"/>
      <c r="F37" s="61"/>
      <c r="G37" s="103">
        <v>158.58</v>
      </c>
      <c r="H37" s="104"/>
      <c r="I37" s="149">
        <f aca="true" t="shared" si="1" ref="I37:I40">G37</f>
        <v>158.58</v>
      </c>
      <c r="J37" s="104"/>
      <c r="K37" s="103"/>
      <c r="L37" s="104"/>
      <c r="M37" s="149"/>
      <c r="N37" s="155"/>
    </row>
    <row r="38" spans="1:14" ht="15.75">
      <c r="A38" s="62"/>
      <c r="B38" s="101"/>
      <c r="C38" s="114" t="s">
        <v>85</v>
      </c>
      <c r="D38" s="61"/>
      <c r="E38" s="58"/>
      <c r="F38" s="61"/>
      <c r="G38" s="103">
        <f>G39</f>
        <v>13.215000000000002</v>
      </c>
      <c r="H38" s="104"/>
      <c r="I38" s="149">
        <f t="shared" si="1"/>
        <v>13.215000000000002</v>
      </c>
      <c r="J38" s="104"/>
      <c r="K38" s="103"/>
      <c r="L38" s="104"/>
      <c r="M38" s="149"/>
      <c r="N38" s="155"/>
    </row>
    <row r="39" spans="1:14" ht="15.75">
      <c r="A39" s="62"/>
      <c r="B39" s="101"/>
      <c r="C39" s="115" t="s">
        <v>86</v>
      </c>
      <c r="D39" s="61"/>
      <c r="E39" s="58"/>
      <c r="F39" s="61"/>
      <c r="G39" s="116">
        <f>G37/12</f>
        <v>13.215000000000002</v>
      </c>
      <c r="H39" s="104"/>
      <c r="I39" s="149">
        <f t="shared" si="1"/>
        <v>13.215000000000002</v>
      </c>
      <c r="J39" s="104"/>
      <c r="K39" s="116"/>
      <c r="L39" s="104"/>
      <c r="M39" s="149"/>
      <c r="N39" s="155"/>
    </row>
    <row r="40" spans="1:14" ht="15.75">
      <c r="A40" s="62"/>
      <c r="B40" s="101"/>
      <c r="C40" s="114" t="s">
        <v>87</v>
      </c>
      <c r="D40" s="61"/>
      <c r="E40" s="58"/>
      <c r="F40" s="61"/>
      <c r="G40" s="116">
        <f>12.18*26.08</f>
        <v>317.65439999999995</v>
      </c>
      <c r="H40" s="117"/>
      <c r="I40" s="149">
        <f t="shared" si="1"/>
        <v>317.65439999999995</v>
      </c>
      <c r="J40" s="117"/>
      <c r="K40" s="116"/>
      <c r="L40" s="117"/>
      <c r="M40" s="149"/>
      <c r="N40" s="155"/>
    </row>
    <row r="41" spans="1:14" ht="15.75">
      <c r="A41" s="62"/>
      <c r="B41" s="70"/>
      <c r="C41" s="118" t="s">
        <v>88</v>
      </c>
      <c r="D41" s="118"/>
      <c r="E41" s="119"/>
      <c r="F41" s="118"/>
      <c r="G41" s="108">
        <f>IF(($M$45*$M$46*26)-(G30*0.06)&lt;0,0,($M$45*$M$46*26)-(G30*0.06))</f>
        <v>157.4434</v>
      </c>
      <c r="H41" s="109"/>
      <c r="I41" s="108">
        <f>IF(($M$45*$M$46*26)-(I30*0.06)&lt;0,0,($M$45*$M$46*26)-(I30*0.06))</f>
        <v>157.4434</v>
      </c>
      <c r="J41" s="109"/>
      <c r="K41" s="108"/>
      <c r="L41" s="109"/>
      <c r="M41" s="153"/>
      <c r="N41" s="156"/>
    </row>
    <row r="42" spans="1:14" ht="24" customHeight="1">
      <c r="A42" s="62"/>
      <c r="B42" s="70"/>
      <c r="C42" s="71" t="s">
        <v>89</v>
      </c>
      <c r="D42" s="71" t="s">
        <v>50</v>
      </c>
      <c r="E42" s="100" t="s">
        <v>90</v>
      </c>
      <c r="F42" s="71"/>
      <c r="G42" s="120">
        <f>SUM(G36:G41)</f>
        <v>2672.9878000000003</v>
      </c>
      <c r="H42" s="121"/>
      <c r="I42" s="157">
        <f>SUM(I36:I41)</f>
        <v>2865.5578</v>
      </c>
      <c r="J42" s="121"/>
      <c r="K42" s="120"/>
      <c r="L42" s="121"/>
      <c r="M42" s="157"/>
      <c r="N42" s="104"/>
    </row>
    <row r="43" spans="1:14" ht="15.75">
      <c r="A43" s="62"/>
      <c r="B43" s="61"/>
      <c r="C43" s="61" t="s">
        <v>54</v>
      </c>
      <c r="D43" s="61" t="s">
        <v>54</v>
      </c>
      <c r="E43" s="58" t="s">
        <v>54</v>
      </c>
      <c r="F43" s="61" t="s">
        <v>54</v>
      </c>
      <c r="G43" s="61" t="s">
        <v>54</v>
      </c>
      <c r="H43" s="61" t="s">
        <v>54</v>
      </c>
      <c r="I43" s="61" t="s">
        <v>54</v>
      </c>
      <c r="J43" s="61" t="s">
        <v>54</v>
      </c>
      <c r="K43" s="61" t="s">
        <v>54</v>
      </c>
      <c r="L43" s="61" t="s">
        <v>54</v>
      </c>
      <c r="M43" s="61" t="s">
        <v>54</v>
      </c>
      <c r="N43" s="104"/>
    </row>
    <row r="44" spans="1:14" ht="24" customHeight="1">
      <c r="A44" s="62"/>
      <c r="B44" s="122"/>
      <c r="C44" s="123"/>
      <c r="D44" s="123"/>
      <c r="E44" s="124" t="s">
        <v>91</v>
      </c>
      <c r="F44" s="123"/>
      <c r="G44" s="125">
        <v>1</v>
      </c>
      <c r="H44" s="61"/>
      <c r="I44" s="122"/>
      <c r="J44" s="123"/>
      <c r="K44" s="123" t="s">
        <v>92</v>
      </c>
      <c r="L44" s="123"/>
      <c r="M44" s="158"/>
      <c r="N44" s="104"/>
    </row>
    <row r="45" spans="1:14" ht="13.5" customHeight="1">
      <c r="A45" s="62"/>
      <c r="B45" s="126"/>
      <c r="C45" s="115"/>
      <c r="D45" s="115"/>
      <c r="E45" s="127" t="s">
        <v>93</v>
      </c>
      <c r="F45" s="115"/>
      <c r="G45" s="128">
        <v>0.5</v>
      </c>
      <c r="H45" s="61"/>
      <c r="I45" s="126"/>
      <c r="J45" s="115"/>
      <c r="K45" s="127" t="s">
        <v>94</v>
      </c>
      <c r="L45" s="115"/>
      <c r="M45" s="159">
        <v>4.15</v>
      </c>
      <c r="N45" s="104"/>
    </row>
    <row r="46" spans="1:14" ht="15.75">
      <c r="A46" s="62"/>
      <c r="B46" s="126"/>
      <c r="C46" s="115"/>
      <c r="D46" s="115"/>
      <c r="E46" s="127" t="s">
        <v>95</v>
      </c>
      <c r="F46" s="115"/>
      <c r="G46" s="129">
        <v>0.2</v>
      </c>
      <c r="H46" s="61"/>
      <c r="I46" s="126"/>
      <c r="J46" s="115"/>
      <c r="K46" s="127" t="s">
        <v>96</v>
      </c>
      <c r="L46" s="115"/>
      <c r="M46" s="160">
        <v>2</v>
      </c>
      <c r="N46" s="104"/>
    </row>
    <row r="47" spans="1:14" ht="15.75">
      <c r="A47" s="62"/>
      <c r="B47" s="130"/>
      <c r="C47" s="131"/>
      <c r="D47" s="131"/>
      <c r="E47" s="132" t="s">
        <v>97</v>
      </c>
      <c r="F47" s="131"/>
      <c r="G47" s="133">
        <f>'Enc. Sociais'!$D$34</f>
        <v>0.8129000000000001</v>
      </c>
      <c r="H47" s="61"/>
      <c r="I47" s="130"/>
      <c r="J47" s="131"/>
      <c r="K47" s="132" t="s">
        <v>98</v>
      </c>
      <c r="L47" s="131"/>
      <c r="M47" s="161">
        <v>0.06</v>
      </c>
      <c r="N47" s="104"/>
    </row>
    <row r="48" spans="1:14" ht="15.75">
      <c r="A48" s="62"/>
      <c r="B48" s="115"/>
      <c r="C48" s="115"/>
      <c r="D48" s="115"/>
      <c r="E48" s="127"/>
      <c r="F48" s="115"/>
      <c r="G48" s="134"/>
      <c r="H48" s="61"/>
      <c r="I48" s="115"/>
      <c r="J48" s="115"/>
      <c r="K48" s="127"/>
      <c r="L48" s="115"/>
      <c r="M48" s="134"/>
      <c r="N48" s="104"/>
    </row>
    <row r="49" spans="1:14" ht="15.75">
      <c r="A49" s="62"/>
      <c r="B49" s="115" t="s">
        <v>99</v>
      </c>
      <c r="C49" s="115"/>
      <c r="D49" s="115"/>
      <c r="E49" s="127"/>
      <c r="F49" s="115"/>
      <c r="G49" s="134"/>
      <c r="H49" s="61"/>
      <c r="I49" s="115"/>
      <c r="J49" s="115"/>
      <c r="K49" s="127"/>
      <c r="L49" s="115"/>
      <c r="M49" s="134"/>
      <c r="N49" s="104"/>
    </row>
    <row r="50" spans="1:14" ht="15.75">
      <c r="A50" s="62"/>
      <c r="B50" s="115"/>
      <c r="C50" s="115"/>
      <c r="D50" s="115"/>
      <c r="E50" s="127"/>
      <c r="F50" s="115"/>
      <c r="G50" s="134"/>
      <c r="H50" s="61"/>
      <c r="I50" s="115"/>
      <c r="J50" s="115"/>
      <c r="K50" s="127"/>
      <c r="L50" s="115"/>
      <c r="M50" s="134"/>
      <c r="N50" s="104"/>
    </row>
    <row r="51" spans="1:14" ht="15.75">
      <c r="A51" s="62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104"/>
    </row>
    <row r="52" spans="1:14" ht="15.75">
      <c r="A52" s="63"/>
      <c r="B52" s="60" t="s">
        <v>100</v>
      </c>
      <c r="C52" s="60" t="s">
        <v>101</v>
      </c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104"/>
    </row>
    <row r="53" spans="1:14" ht="15.75">
      <c r="A53" s="62"/>
      <c r="B53" s="61"/>
      <c r="C53" s="61"/>
      <c r="D53" s="61"/>
      <c r="E53" s="61"/>
      <c r="F53" s="61"/>
      <c r="G53" s="61"/>
      <c r="H53" s="61"/>
      <c r="I53" s="135"/>
      <c r="J53" s="61"/>
      <c r="K53" s="104"/>
      <c r="L53" s="61"/>
      <c r="M53" s="104"/>
      <c r="N53" s="104"/>
    </row>
    <row r="54" spans="1:14" ht="15.75">
      <c r="A54" s="62"/>
      <c r="B54" s="61"/>
      <c r="C54" s="60" t="s">
        <v>69</v>
      </c>
      <c r="D54" s="61"/>
      <c r="E54" s="61"/>
      <c r="F54" s="61"/>
      <c r="G54" s="61"/>
      <c r="H54" s="61"/>
      <c r="I54" s="135"/>
      <c r="J54" s="61"/>
      <c r="K54" s="104"/>
      <c r="L54" s="61"/>
      <c r="M54" s="104"/>
      <c r="N54" s="104"/>
    </row>
    <row r="55" spans="1:14" ht="15.75">
      <c r="A55" s="62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104"/>
    </row>
    <row r="56" spans="1:14" ht="15.75">
      <c r="A56" s="62"/>
      <c r="B56" s="61"/>
      <c r="C56" s="58" t="s">
        <v>59</v>
      </c>
      <c r="D56" s="61"/>
      <c r="E56" s="61"/>
      <c r="F56" s="61"/>
      <c r="G56" s="135"/>
      <c r="H56" s="61"/>
      <c r="I56" s="104"/>
      <c r="J56" s="61"/>
      <c r="K56" s="61"/>
      <c r="L56" s="61"/>
      <c r="M56" s="104"/>
      <c r="N56" s="104"/>
    </row>
    <row r="57" spans="1:14" ht="15.75">
      <c r="A57" s="62"/>
      <c r="B57" s="61"/>
      <c r="C57" s="58" t="s">
        <v>103</v>
      </c>
      <c r="D57" s="61"/>
      <c r="E57" s="61">
        <f>E20</f>
        <v>2</v>
      </c>
      <c r="F57" s="61"/>
      <c r="G57" s="135"/>
      <c r="H57" s="61"/>
      <c r="I57" s="61"/>
      <c r="J57" s="61"/>
      <c r="K57" s="61"/>
      <c r="L57" s="61"/>
      <c r="M57" s="61"/>
      <c r="N57" s="104"/>
    </row>
    <row r="58" spans="1:14" ht="15.75">
      <c r="A58" s="62"/>
      <c r="B58" s="61"/>
      <c r="C58" s="58" t="s">
        <v>90</v>
      </c>
      <c r="D58" s="61"/>
      <c r="E58" s="104">
        <f>G42</f>
        <v>2672.9878000000003</v>
      </c>
      <c r="F58" s="61"/>
      <c r="G58" s="104">
        <f>ROUND((+E58*E57),2)</f>
        <v>5345.98</v>
      </c>
      <c r="H58" s="61"/>
      <c r="I58" s="61"/>
      <c r="J58" s="61"/>
      <c r="K58" s="61"/>
      <c r="L58" s="61"/>
      <c r="M58" s="104"/>
      <c r="N58" s="104"/>
    </row>
    <row r="59" spans="1:14" ht="15.75">
      <c r="A59" s="62"/>
      <c r="B59" s="61"/>
      <c r="C59" s="58"/>
      <c r="D59" s="61"/>
      <c r="E59" s="61" t="s">
        <v>54</v>
      </c>
      <c r="F59" s="61"/>
      <c r="G59" s="135"/>
      <c r="H59" s="61"/>
      <c r="I59" s="61"/>
      <c r="J59" s="61"/>
      <c r="K59" s="61"/>
      <c r="L59" s="61"/>
      <c r="M59" s="61"/>
      <c r="N59" s="104"/>
    </row>
    <row r="60" spans="1:14" ht="15.75">
      <c r="A60" s="62"/>
      <c r="B60" s="61"/>
      <c r="C60" s="58"/>
      <c r="D60" s="61"/>
      <c r="E60" s="61" t="s">
        <v>54</v>
      </c>
      <c r="F60" s="61"/>
      <c r="G60" s="135"/>
      <c r="H60" s="61"/>
      <c r="I60" s="61"/>
      <c r="J60" s="61"/>
      <c r="K60" s="61"/>
      <c r="L60" s="61"/>
      <c r="M60" s="61"/>
      <c r="N60" s="61"/>
    </row>
    <row r="61" spans="1:14" ht="15.75">
      <c r="A61" s="62"/>
      <c r="B61" s="61"/>
      <c r="C61" s="58"/>
      <c r="D61" s="61"/>
      <c r="E61" s="104"/>
      <c r="F61" s="61"/>
      <c r="G61" s="104"/>
      <c r="H61" s="61"/>
      <c r="I61" s="162">
        <f>SUM(G58:G60)</f>
        <v>5345.98</v>
      </c>
      <c r="J61" s="61"/>
      <c r="K61" s="61" t="s">
        <v>90</v>
      </c>
      <c r="L61" s="61"/>
      <c r="M61" s="61"/>
      <c r="N61" s="61"/>
    </row>
    <row r="62" spans="1:14" ht="15.75">
      <c r="A62" s="62"/>
      <c r="B62" s="61"/>
      <c r="C62" s="61"/>
      <c r="D62" s="61"/>
      <c r="E62" s="61" t="s">
        <v>54</v>
      </c>
      <c r="F62" s="61"/>
      <c r="G62" s="61" t="s">
        <v>54</v>
      </c>
      <c r="H62" s="61"/>
      <c r="I62" s="61"/>
      <c r="J62" s="61"/>
      <c r="K62" s="61"/>
      <c r="L62" s="61"/>
      <c r="M62" s="61"/>
      <c r="N62" s="61"/>
    </row>
    <row r="63" spans="1:14" ht="15.75">
      <c r="A63" s="62" t="s">
        <v>104</v>
      </c>
      <c r="B63" s="60" t="s">
        <v>105</v>
      </c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</row>
    <row r="64" spans="1:14" ht="15.75">
      <c r="A64" s="62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</row>
    <row r="65" spans="1:40" s="50" customFormat="1" ht="15.75">
      <c r="A65" s="62"/>
      <c r="B65" s="61"/>
      <c r="C65" s="62" t="s">
        <v>69</v>
      </c>
      <c r="D65" s="61"/>
      <c r="E65" s="61"/>
      <c r="F65" s="61"/>
      <c r="G65" s="61"/>
      <c r="H65" s="61"/>
      <c r="I65" s="104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</row>
    <row r="66" spans="1:40" s="50" customFormat="1" ht="15.75">
      <c r="A66" s="62"/>
      <c r="B66" s="61"/>
      <c r="C66" s="61"/>
      <c r="D66" s="61"/>
      <c r="E66" s="61"/>
      <c r="F66" s="61"/>
      <c r="G66" s="61"/>
      <c r="H66" s="61"/>
      <c r="I66" s="104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</row>
    <row r="67" spans="1:40" s="50" customFormat="1" ht="15.75">
      <c r="A67" s="62"/>
      <c r="B67" s="61"/>
      <c r="C67" s="61"/>
      <c r="D67" s="61"/>
      <c r="E67" s="58" t="s">
        <v>116</v>
      </c>
      <c r="F67" s="61"/>
      <c r="G67" s="61"/>
      <c r="H67" s="61"/>
      <c r="I67" s="104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</row>
    <row r="68" spans="1:40" s="50" customFormat="1" ht="15.75">
      <c r="A68" s="62"/>
      <c r="B68" s="61"/>
      <c r="C68" s="61"/>
      <c r="D68" s="61"/>
      <c r="E68" s="58" t="s">
        <v>114</v>
      </c>
      <c r="F68" s="61"/>
      <c r="G68" s="61">
        <v>12</v>
      </c>
      <c r="H68" s="61"/>
      <c r="I68" s="104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</row>
    <row r="69" spans="1:40" s="50" customFormat="1" ht="15.75">
      <c r="A69" s="62"/>
      <c r="B69" s="61"/>
      <c r="C69" s="61"/>
      <c r="D69" s="61"/>
      <c r="E69" s="58" t="s">
        <v>109</v>
      </c>
      <c r="F69" s="61"/>
      <c r="G69" s="104">
        <v>33.1</v>
      </c>
      <c r="H69" s="61"/>
      <c r="I69" s="104">
        <f>ROUND(+G68*G69/12,2)</f>
        <v>33.1</v>
      </c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</row>
    <row r="70" spans="1:40" s="50" customFormat="1" ht="15.75">
      <c r="A70" s="62"/>
      <c r="B70" s="61"/>
      <c r="C70" s="61"/>
      <c r="D70" s="61"/>
      <c r="E70" s="58" t="s">
        <v>117</v>
      </c>
      <c r="F70" s="61"/>
      <c r="G70" s="61"/>
      <c r="H70" s="61"/>
      <c r="I70" s="104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</row>
    <row r="71" spans="1:40" s="50" customFormat="1" ht="15.75">
      <c r="A71" s="62"/>
      <c r="B71" s="61"/>
      <c r="C71" s="61"/>
      <c r="D71" s="61"/>
      <c r="E71" s="58" t="s">
        <v>114</v>
      </c>
      <c r="F71" s="61"/>
      <c r="G71" s="61">
        <v>12</v>
      </c>
      <c r="H71" s="61"/>
      <c r="I71" s="104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</row>
    <row r="72" spans="1:40" s="50" customFormat="1" ht="15.75">
      <c r="A72" s="62"/>
      <c r="B72" s="61"/>
      <c r="C72" s="61"/>
      <c r="D72" s="61"/>
      <c r="E72" s="58" t="s">
        <v>109</v>
      </c>
      <c r="F72" s="61"/>
      <c r="G72" s="104">
        <v>23.75</v>
      </c>
      <c r="H72" s="61"/>
      <c r="I72" s="104">
        <f>ROUND(+G71*G72/12,2)</f>
        <v>23.75</v>
      </c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</row>
    <row r="73" spans="1:40" s="50" customFormat="1" ht="15.75">
      <c r="A73" s="62"/>
      <c r="B73" s="61"/>
      <c r="C73" s="61"/>
      <c r="D73" s="61"/>
      <c r="E73" s="58" t="s">
        <v>110</v>
      </c>
      <c r="F73" s="61"/>
      <c r="G73" s="61" t="s">
        <v>50</v>
      </c>
      <c r="H73" s="61"/>
      <c r="I73" s="104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</row>
    <row r="74" spans="1:40" s="50" customFormat="1" ht="15.75">
      <c r="A74" s="62"/>
      <c r="B74" s="61"/>
      <c r="C74" s="61"/>
      <c r="D74" s="61"/>
      <c r="E74" s="58" t="s">
        <v>111</v>
      </c>
      <c r="F74" s="61"/>
      <c r="G74" s="61">
        <v>6</v>
      </c>
      <c r="H74" s="61"/>
      <c r="I74" s="104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</row>
    <row r="75" spans="1:40" s="50" customFormat="1" ht="15.75">
      <c r="A75" s="62"/>
      <c r="B75" s="61"/>
      <c r="C75" s="61"/>
      <c r="D75" s="61"/>
      <c r="E75" s="58" t="s">
        <v>109</v>
      </c>
      <c r="F75" s="61"/>
      <c r="G75" s="104">
        <v>33</v>
      </c>
      <c r="H75" s="61"/>
      <c r="I75" s="104">
        <f>ROUND(+G74*G75/12,2)</f>
        <v>16.5</v>
      </c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</row>
    <row r="76" spans="1:40" s="50" customFormat="1" ht="15.75">
      <c r="A76" s="62"/>
      <c r="B76" s="61"/>
      <c r="C76" s="61"/>
      <c r="D76" s="61"/>
      <c r="E76" s="58" t="s">
        <v>113</v>
      </c>
      <c r="F76" s="61"/>
      <c r="G76" s="61"/>
      <c r="H76" s="61"/>
      <c r="I76" s="104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</row>
    <row r="77" spans="1:40" s="50" customFormat="1" ht="15.75">
      <c r="A77" s="62"/>
      <c r="B77" s="61"/>
      <c r="C77" s="61"/>
      <c r="D77" s="61"/>
      <c r="E77" s="58" t="s">
        <v>114</v>
      </c>
      <c r="F77" s="61"/>
      <c r="G77" s="61">
        <v>12</v>
      </c>
      <c r="H77" s="61"/>
      <c r="I77" s="104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</row>
    <row r="78" spans="1:40" s="50" customFormat="1" ht="15.75">
      <c r="A78" s="62"/>
      <c r="B78" s="61"/>
      <c r="C78" s="61"/>
      <c r="D78" s="61"/>
      <c r="E78" s="58" t="s">
        <v>109</v>
      </c>
      <c r="F78" s="61"/>
      <c r="G78" s="104">
        <v>6.45</v>
      </c>
      <c r="H78" s="61"/>
      <c r="I78" s="104">
        <f>ROUND(+G77*G78/12,2)</f>
        <v>6.45</v>
      </c>
      <c r="J78" s="61"/>
      <c r="K78" s="104" t="s">
        <v>50</v>
      </c>
      <c r="L78" s="61"/>
      <c r="M78" s="61" t="s">
        <v>50</v>
      </c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</row>
    <row r="79" spans="1:40" s="50" customFormat="1" ht="15.75">
      <c r="A79" s="62"/>
      <c r="B79" s="61"/>
      <c r="C79" s="61"/>
      <c r="D79" s="61"/>
      <c r="E79" s="58" t="s">
        <v>118</v>
      </c>
      <c r="F79" s="61"/>
      <c r="G79" s="61" t="s">
        <v>50</v>
      </c>
      <c r="H79" s="61"/>
      <c r="I79" s="10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</row>
    <row r="80" spans="1:40" s="50" customFormat="1" ht="15.75">
      <c r="A80" s="62"/>
      <c r="B80" s="61"/>
      <c r="C80" s="61"/>
      <c r="D80" s="61"/>
      <c r="E80" s="58" t="s">
        <v>111</v>
      </c>
      <c r="F80" s="61"/>
      <c r="G80" s="61">
        <v>24</v>
      </c>
      <c r="H80" s="61"/>
      <c r="I80" s="10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</row>
    <row r="81" spans="1:40" s="50" customFormat="1" ht="15.75">
      <c r="A81" s="62"/>
      <c r="B81" s="61"/>
      <c r="C81" s="61"/>
      <c r="D81" s="61"/>
      <c r="E81" s="58" t="s">
        <v>109</v>
      </c>
      <c r="F81" s="61"/>
      <c r="G81" s="104">
        <v>13.7</v>
      </c>
      <c r="H81" s="61"/>
      <c r="I81" s="104">
        <f>ROUND(+G80*G81/12,2)</f>
        <v>27.4</v>
      </c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</row>
    <row r="82" spans="1:40" s="50" customFormat="1" ht="15.75">
      <c r="A82" s="62"/>
      <c r="B82" s="61"/>
      <c r="C82" s="61"/>
      <c r="D82" s="61"/>
      <c r="E82" s="58" t="s">
        <v>119</v>
      </c>
      <c r="F82" s="61"/>
      <c r="G82" s="61"/>
      <c r="H82" s="61"/>
      <c r="I82" s="10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</row>
    <row r="83" spans="1:40" s="50" customFormat="1" ht="15.75">
      <c r="A83" s="62"/>
      <c r="B83" s="61"/>
      <c r="C83" s="61"/>
      <c r="D83" s="61"/>
      <c r="E83" s="58" t="s">
        <v>114</v>
      </c>
      <c r="F83" s="61"/>
      <c r="G83" s="61">
        <v>12</v>
      </c>
      <c r="H83" s="61"/>
      <c r="I83" s="10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</row>
    <row r="84" spans="1:40" s="50" customFormat="1" ht="15.75">
      <c r="A84" s="62"/>
      <c r="B84" s="61"/>
      <c r="C84" s="61"/>
      <c r="D84" s="61"/>
      <c r="E84" s="58" t="s">
        <v>109</v>
      </c>
      <c r="F84" s="61"/>
      <c r="G84" s="104">
        <v>18.9</v>
      </c>
      <c r="H84" s="61"/>
      <c r="I84" s="104">
        <f>ROUND(+G83*G84/12,2)</f>
        <v>18.9</v>
      </c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</row>
    <row r="85" spans="1:40" s="50" customFormat="1" ht="15.75">
      <c r="A85" s="62"/>
      <c r="B85" s="61"/>
      <c r="C85" s="61"/>
      <c r="D85" s="61"/>
      <c r="E85" s="58" t="s">
        <v>120</v>
      </c>
      <c r="F85" s="61"/>
      <c r="G85" s="61"/>
      <c r="H85" s="61"/>
      <c r="I85" s="10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</row>
    <row r="86" spans="1:40" s="50" customFormat="1" ht="15.75">
      <c r="A86" s="62"/>
      <c r="B86" s="61"/>
      <c r="C86" s="61"/>
      <c r="D86" s="61"/>
      <c r="E86" s="58" t="s">
        <v>114</v>
      </c>
      <c r="F86" s="61"/>
      <c r="G86" s="61">
        <v>2</v>
      </c>
      <c r="H86" s="61"/>
      <c r="I86" s="104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</row>
    <row r="87" spans="1:40" s="50" customFormat="1" ht="15.75">
      <c r="A87" s="62"/>
      <c r="B87" s="61"/>
      <c r="C87" s="61"/>
      <c r="D87" s="61"/>
      <c r="E87" s="58" t="s">
        <v>109</v>
      </c>
      <c r="F87" s="61"/>
      <c r="G87" s="104">
        <v>16.1</v>
      </c>
      <c r="H87" s="61"/>
      <c r="I87" s="104">
        <f>ROUND(+G86*G87/12,2)</f>
        <v>2.68</v>
      </c>
      <c r="J87" s="61"/>
      <c r="K87" s="104">
        <f>SUM(I69:I87)</f>
        <v>128.78</v>
      </c>
      <c r="L87" s="61"/>
      <c r="M87" s="61" t="s">
        <v>115</v>
      </c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</row>
    <row r="88" spans="1:40" s="50" customFormat="1" ht="15.75">
      <c r="A88" s="62"/>
      <c r="B88" s="61"/>
      <c r="C88" s="61"/>
      <c r="D88" s="61"/>
      <c r="E88" s="58"/>
      <c r="F88" s="61"/>
      <c r="G88" s="104"/>
      <c r="H88" s="61"/>
      <c r="I88" s="104"/>
      <c r="J88" s="61"/>
      <c r="K88" s="104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</row>
    <row r="89" spans="1:40" s="50" customFormat="1" ht="15.75">
      <c r="A89" s="62"/>
      <c r="B89" s="61"/>
      <c r="C89" s="61"/>
      <c r="D89" s="61"/>
      <c r="E89" s="58"/>
      <c r="F89" s="61"/>
      <c r="G89" s="104"/>
      <c r="H89" s="61"/>
      <c r="I89" s="104"/>
      <c r="J89" s="61"/>
      <c r="K89" s="104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</row>
    <row r="90" spans="1:40" s="50" customFormat="1" ht="15.75">
      <c r="A90" s="62"/>
      <c r="B90" s="61"/>
      <c r="C90" s="61"/>
      <c r="D90" s="61"/>
      <c r="E90" s="58"/>
      <c r="F90" s="61"/>
      <c r="G90" s="104"/>
      <c r="H90" s="61"/>
      <c r="I90" s="104"/>
      <c r="J90" s="61"/>
      <c r="K90" s="104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</row>
    <row r="91" spans="1:40" s="50" customFormat="1" ht="15.75">
      <c r="A91" s="62"/>
      <c r="B91" s="61"/>
      <c r="C91" s="61"/>
      <c r="D91" s="61"/>
      <c r="E91" s="58"/>
      <c r="F91" s="61"/>
      <c r="G91" s="104"/>
      <c r="H91" s="61"/>
      <c r="I91" s="104"/>
      <c r="J91" s="61"/>
      <c r="K91" s="104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</row>
    <row r="92" spans="1:14" ht="15.75">
      <c r="A92" s="62"/>
      <c r="B92" s="61"/>
      <c r="C92" s="60" t="s">
        <v>125</v>
      </c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</row>
    <row r="93" spans="1:14" ht="15.75">
      <c r="A93" s="62"/>
      <c r="B93" s="61"/>
      <c r="C93" s="61"/>
      <c r="D93" s="61"/>
      <c r="E93" s="61" t="s">
        <v>50</v>
      </c>
      <c r="F93" s="61"/>
      <c r="G93" s="61"/>
      <c r="H93" s="61"/>
      <c r="I93" s="61"/>
      <c r="J93" s="61"/>
      <c r="K93" s="61"/>
      <c r="L93" s="61"/>
      <c r="M93" s="61"/>
      <c r="N93" s="61"/>
    </row>
    <row r="94" spans="1:14" ht="15.75">
      <c r="A94" s="62"/>
      <c r="B94" s="61"/>
      <c r="C94" s="62" t="s">
        <v>191</v>
      </c>
      <c r="D94" s="61"/>
      <c r="E94" s="61"/>
      <c r="F94" s="61"/>
      <c r="G94" s="61"/>
      <c r="H94" s="61"/>
      <c r="I94" s="104"/>
      <c r="J94" s="61"/>
      <c r="K94" s="61"/>
      <c r="L94" s="61"/>
      <c r="M94" s="61"/>
      <c r="N94" s="61"/>
    </row>
    <row r="95" spans="1:14" ht="15.75">
      <c r="A95" s="62"/>
      <c r="B95" s="61"/>
      <c r="C95" s="61"/>
      <c r="D95" s="61"/>
      <c r="E95" s="58" t="s">
        <v>126</v>
      </c>
      <c r="F95" s="61"/>
      <c r="G95" s="135">
        <f>E20</f>
        <v>2</v>
      </c>
      <c r="H95" s="61"/>
      <c r="I95" s="104"/>
      <c r="J95" s="61"/>
      <c r="K95" s="61"/>
      <c r="L95" s="61"/>
      <c r="M95" s="61"/>
      <c r="N95" s="61"/>
    </row>
    <row r="96" spans="1:14" ht="15.75">
      <c r="A96" s="62"/>
      <c r="B96" s="61"/>
      <c r="C96" s="61"/>
      <c r="D96" s="61"/>
      <c r="E96" s="58" t="s">
        <v>115</v>
      </c>
      <c r="F96" s="61"/>
      <c r="G96" s="104">
        <f>K87</f>
        <v>128.78</v>
      </c>
      <c r="H96" s="61"/>
      <c r="J96" s="61"/>
      <c r="K96" s="104">
        <f>ROUND(G96*G95,2)</f>
        <v>257.56</v>
      </c>
      <c r="L96" s="61"/>
      <c r="M96" s="61" t="s">
        <v>90</v>
      </c>
      <c r="N96" s="61"/>
    </row>
    <row r="97" spans="1:14" ht="15.75">
      <c r="A97" s="62"/>
      <c r="B97" s="61"/>
      <c r="C97" s="61"/>
      <c r="D97" s="61"/>
      <c r="E97" s="58"/>
      <c r="F97" s="61"/>
      <c r="G97" s="104"/>
      <c r="H97" s="61"/>
      <c r="I97" s="104"/>
      <c r="J97" s="61"/>
      <c r="K97" s="104"/>
      <c r="L97" s="61"/>
      <c r="M97" s="61"/>
      <c r="N97" s="61"/>
    </row>
    <row r="98" spans="1:14" ht="15.75">
      <c r="A98" s="62"/>
      <c r="B98" s="61"/>
      <c r="C98" s="61"/>
      <c r="D98" s="61"/>
      <c r="E98" s="58"/>
      <c r="F98" s="61"/>
      <c r="G98" s="104"/>
      <c r="H98" s="61"/>
      <c r="I98" s="104"/>
      <c r="J98" s="61"/>
      <c r="K98" s="104"/>
      <c r="L98" s="61"/>
      <c r="M98" s="61"/>
      <c r="N98" s="61"/>
    </row>
    <row r="99" spans="1:14" ht="15.75">
      <c r="A99" s="62"/>
      <c r="B99" s="61"/>
      <c r="C99" s="61"/>
      <c r="D99" s="61"/>
      <c r="E99" s="58"/>
      <c r="F99" s="61"/>
      <c r="G99" s="104"/>
      <c r="H99" s="61"/>
      <c r="I99" s="104"/>
      <c r="J99" s="61"/>
      <c r="K99" s="104"/>
      <c r="L99" s="61"/>
      <c r="M99" s="61"/>
      <c r="N99" s="61"/>
    </row>
    <row r="100" spans="1:14" ht="15.75">
      <c r="A100" s="62"/>
      <c r="B100" s="61"/>
      <c r="C100" s="61"/>
      <c r="D100" s="61"/>
      <c r="E100" s="58"/>
      <c r="F100" s="61"/>
      <c r="G100" s="104"/>
      <c r="H100" s="61"/>
      <c r="I100" s="104"/>
      <c r="J100" s="61"/>
      <c r="K100" s="104"/>
      <c r="L100" s="61"/>
      <c r="M100" s="61"/>
      <c r="N100" s="61"/>
    </row>
    <row r="101" spans="1:14" ht="15.75">
      <c r="A101" s="62"/>
      <c r="B101" s="61"/>
      <c r="C101" s="61"/>
      <c r="D101" s="61"/>
      <c r="E101" s="58"/>
      <c r="F101" s="61"/>
      <c r="G101" s="104"/>
      <c r="H101" s="61"/>
      <c r="I101" s="104"/>
      <c r="J101" s="61"/>
      <c r="K101" s="104"/>
      <c r="L101" s="61"/>
      <c r="M101" s="61"/>
      <c r="N101" s="61"/>
    </row>
    <row r="102" spans="1:14" ht="15.75">
      <c r="A102" s="62" t="s">
        <v>127</v>
      </c>
      <c r="B102" s="165" t="s">
        <v>128</v>
      </c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</row>
    <row r="103" spans="1:14" ht="15.75">
      <c r="A103" s="62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</row>
    <row r="104" spans="1:14" ht="15.75">
      <c r="A104" s="62"/>
      <c r="B104" s="61"/>
      <c r="C104" s="166"/>
      <c r="D104" s="61"/>
      <c r="E104" s="166" t="s">
        <v>192</v>
      </c>
      <c r="F104" s="61"/>
      <c r="G104" s="61"/>
      <c r="H104" s="61"/>
      <c r="I104" s="104"/>
      <c r="J104" s="61"/>
      <c r="K104" s="61"/>
      <c r="L104" s="61"/>
      <c r="M104" s="61"/>
      <c r="N104" s="61"/>
    </row>
    <row r="105" spans="1:14" ht="15.75">
      <c r="A105" s="62"/>
      <c r="B105" s="61"/>
      <c r="C105" s="58"/>
      <c r="D105" s="61"/>
      <c r="E105" s="58" t="s">
        <v>193</v>
      </c>
      <c r="F105" s="61"/>
      <c r="G105" s="61">
        <v>600</v>
      </c>
      <c r="H105" s="61"/>
      <c r="I105" s="104"/>
      <c r="J105" s="61"/>
      <c r="K105" s="61"/>
      <c r="L105" s="61"/>
      <c r="M105" s="61"/>
      <c r="N105" s="61"/>
    </row>
    <row r="106" spans="1:14" ht="15.75">
      <c r="A106" s="62"/>
      <c r="B106" s="61"/>
      <c r="C106" s="58"/>
      <c r="D106" s="61"/>
      <c r="E106" s="58" t="s">
        <v>109</v>
      </c>
      <c r="F106" s="61"/>
      <c r="G106" s="104">
        <v>3.95</v>
      </c>
      <c r="H106" s="61"/>
      <c r="I106" s="104">
        <f>ROUND(+G105*G106,2)</f>
        <v>2370</v>
      </c>
      <c r="J106" s="61"/>
      <c r="K106" s="61"/>
      <c r="L106" s="61"/>
      <c r="M106" s="61"/>
      <c r="N106" s="61"/>
    </row>
    <row r="107" spans="1:14" ht="15.75">
      <c r="A107" s="62"/>
      <c r="B107" s="61"/>
      <c r="C107" s="166"/>
      <c r="D107" s="61"/>
      <c r="E107" s="166" t="s">
        <v>194</v>
      </c>
      <c r="F107" s="61"/>
      <c r="G107" s="61"/>
      <c r="H107" s="61"/>
      <c r="I107" s="104"/>
      <c r="J107" s="61"/>
      <c r="K107" s="61"/>
      <c r="L107" s="61"/>
      <c r="M107" s="61"/>
      <c r="N107" s="61"/>
    </row>
    <row r="108" spans="1:14" ht="15.75">
      <c r="A108" s="62"/>
      <c r="B108" s="61"/>
      <c r="C108" s="58"/>
      <c r="D108" s="61"/>
      <c r="E108" s="58" t="s">
        <v>130</v>
      </c>
      <c r="F108" s="61"/>
      <c r="G108" s="61">
        <v>30</v>
      </c>
      <c r="H108" s="61"/>
      <c r="I108" s="104"/>
      <c r="J108" s="61"/>
      <c r="K108" s="61"/>
      <c r="L108" s="61"/>
      <c r="M108" s="61"/>
      <c r="N108" s="61"/>
    </row>
    <row r="109" spans="1:14" ht="15.75">
      <c r="A109" s="62"/>
      <c r="B109" s="61"/>
      <c r="C109" s="58"/>
      <c r="D109" s="61"/>
      <c r="E109" s="58" t="s">
        <v>109</v>
      </c>
      <c r="F109" s="61"/>
      <c r="G109" s="104">
        <v>10.7</v>
      </c>
      <c r="H109" s="61"/>
      <c r="I109" s="104">
        <f>ROUND(+G108*G109,2)</f>
        <v>321</v>
      </c>
      <c r="J109" s="61"/>
      <c r="K109" s="61"/>
      <c r="L109" s="61"/>
      <c r="M109" s="61"/>
      <c r="N109" s="61"/>
    </row>
    <row r="110" spans="1:14" ht="15.75">
      <c r="A110" s="62"/>
      <c r="B110" s="60"/>
      <c r="C110" s="166"/>
      <c r="D110" s="61"/>
      <c r="E110" s="166" t="s">
        <v>134</v>
      </c>
      <c r="F110" s="61"/>
      <c r="G110" s="61"/>
      <c r="H110" s="61"/>
      <c r="I110" s="104"/>
      <c r="J110" s="61"/>
      <c r="K110" s="61"/>
      <c r="L110" s="61"/>
      <c r="M110" s="61"/>
      <c r="N110" s="61"/>
    </row>
    <row r="111" spans="1:14" ht="15.75">
      <c r="A111" s="62"/>
      <c r="B111" s="61"/>
      <c r="C111" s="58"/>
      <c r="D111" s="61"/>
      <c r="E111" s="58" t="s">
        <v>130</v>
      </c>
      <c r="F111" s="61"/>
      <c r="G111" s="61">
        <v>2</v>
      </c>
      <c r="H111" s="61"/>
      <c r="I111" s="104"/>
      <c r="J111" s="61"/>
      <c r="K111" s="61"/>
      <c r="L111" s="61"/>
      <c r="M111" s="61"/>
      <c r="N111" s="61"/>
    </row>
    <row r="112" spans="1:14" ht="15.75">
      <c r="A112" s="62"/>
      <c r="B112" s="61"/>
      <c r="C112" s="58"/>
      <c r="D112" s="61"/>
      <c r="E112" s="58" t="s">
        <v>109</v>
      </c>
      <c r="F112" s="61"/>
      <c r="G112" s="104">
        <v>205</v>
      </c>
      <c r="H112" s="61"/>
      <c r="I112" s="104">
        <f>ROUND(+G111*G112,2)</f>
        <v>410</v>
      </c>
      <c r="J112" s="61"/>
      <c r="K112" s="61"/>
      <c r="L112" s="61"/>
      <c r="M112" s="61"/>
      <c r="N112" s="61"/>
    </row>
    <row r="113" spans="1:14" ht="15.75">
      <c r="A113" s="63"/>
      <c r="B113" s="60"/>
      <c r="C113" s="58"/>
      <c r="D113" s="61"/>
      <c r="E113" s="58"/>
      <c r="F113" s="61"/>
      <c r="G113" s="104"/>
      <c r="H113" s="61"/>
      <c r="I113" s="104"/>
      <c r="J113" s="61"/>
      <c r="K113" s="104"/>
      <c r="L113" s="61"/>
      <c r="M113" s="104"/>
      <c r="N113" s="61"/>
    </row>
    <row r="114" spans="1:68" s="51" customFormat="1" ht="15">
      <c r="A114" s="167"/>
      <c r="B114" s="168"/>
      <c r="C114" s="168"/>
      <c r="D114" s="168"/>
      <c r="E114" s="169"/>
      <c r="F114" s="168"/>
      <c r="G114" s="170"/>
      <c r="H114" s="168"/>
      <c r="I114" s="168"/>
      <c r="J114" s="168"/>
      <c r="K114" s="162">
        <f>SUM(I104:I112)</f>
        <v>3101</v>
      </c>
      <c r="L114" s="61"/>
      <c r="M114" s="61" t="s">
        <v>90</v>
      </c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68"/>
      <c r="AG114" s="168"/>
      <c r="AH114" s="168"/>
      <c r="AI114" s="168"/>
      <c r="AJ114" s="168"/>
      <c r="AK114" s="168"/>
      <c r="AL114" s="168"/>
      <c r="AM114" s="168"/>
      <c r="AN114" s="168"/>
      <c r="AO114" s="168"/>
      <c r="AP114" s="168"/>
      <c r="AQ114" s="168"/>
      <c r="AR114" s="168"/>
      <c r="AS114" s="168"/>
      <c r="AT114" s="168"/>
      <c r="AU114" s="168"/>
      <c r="AV114" s="168"/>
      <c r="AW114" s="168"/>
      <c r="AX114" s="168"/>
      <c r="AY114" s="168"/>
      <c r="AZ114" s="168"/>
      <c r="BA114" s="168"/>
      <c r="BB114" s="168"/>
      <c r="BC114" s="168"/>
      <c r="BD114" s="168"/>
      <c r="BE114" s="168"/>
      <c r="BF114" s="168"/>
      <c r="BG114" s="168"/>
      <c r="BH114" s="168"/>
      <c r="BI114" s="168"/>
      <c r="BJ114" s="168"/>
      <c r="BK114" s="168"/>
      <c r="BL114" s="168"/>
      <c r="BM114" s="168"/>
      <c r="BN114" s="168"/>
      <c r="BO114" s="168"/>
      <c r="BP114" s="168"/>
    </row>
    <row r="115" spans="1:68" s="51" customFormat="1" ht="15">
      <c r="A115" s="167"/>
      <c r="B115" s="168"/>
      <c r="C115" s="167"/>
      <c r="D115" s="168"/>
      <c r="E115" s="169"/>
      <c r="F115" s="168"/>
      <c r="G115" s="170"/>
      <c r="H115" s="168"/>
      <c r="I115" s="168"/>
      <c r="J115" s="168"/>
      <c r="K115" s="171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8"/>
      <c r="AG115" s="168"/>
      <c r="AH115" s="168"/>
      <c r="AI115" s="168"/>
      <c r="AJ115" s="168"/>
      <c r="AK115" s="168"/>
      <c r="AL115" s="168"/>
      <c r="AM115" s="168"/>
      <c r="AN115" s="168"/>
      <c r="AO115" s="168"/>
      <c r="AP115" s="168"/>
      <c r="AQ115" s="168"/>
      <c r="AR115" s="168"/>
      <c r="AS115" s="168"/>
      <c r="AT115" s="168"/>
      <c r="AU115" s="168"/>
      <c r="AV115" s="168"/>
      <c r="AW115" s="168"/>
      <c r="AX115" s="168"/>
      <c r="AY115" s="168"/>
      <c r="AZ115" s="168"/>
      <c r="BA115" s="168"/>
      <c r="BB115" s="168"/>
      <c r="BC115" s="168"/>
      <c r="BD115" s="168"/>
      <c r="BE115" s="168"/>
      <c r="BF115" s="168"/>
      <c r="BG115" s="168"/>
      <c r="BH115" s="168"/>
      <c r="BI115" s="168"/>
      <c r="BJ115" s="168"/>
      <c r="BK115" s="168"/>
      <c r="BL115" s="168"/>
      <c r="BM115" s="168"/>
      <c r="BN115" s="168"/>
      <c r="BO115" s="168"/>
      <c r="BP115" s="168"/>
    </row>
    <row r="116" spans="1:14" ht="15.75">
      <c r="A116" s="63"/>
      <c r="B116" s="60"/>
      <c r="C116" s="58"/>
      <c r="D116" s="61"/>
      <c r="E116" s="58"/>
      <c r="F116" s="61"/>
      <c r="G116" s="104"/>
      <c r="H116" s="61"/>
      <c r="I116" s="104"/>
      <c r="J116" s="61"/>
      <c r="N116" s="61"/>
    </row>
    <row r="117" spans="1:14" s="50" customFormat="1" ht="15.75">
      <c r="A117" s="62"/>
      <c r="B117" s="61"/>
      <c r="C117" s="58"/>
      <c r="D117" s="61"/>
      <c r="E117" s="104"/>
      <c r="F117" s="61"/>
      <c r="G117" s="104"/>
      <c r="H117" s="61"/>
      <c r="I117" s="104"/>
      <c r="J117" s="61"/>
      <c r="K117" s="61"/>
      <c r="L117" s="61"/>
      <c r="M117" s="61"/>
      <c r="N117" s="61"/>
    </row>
    <row r="118" spans="1:14" ht="15.75">
      <c r="A118" s="62" t="s">
        <v>136</v>
      </c>
      <c r="B118" s="60" t="s">
        <v>148</v>
      </c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</row>
    <row r="119" spans="1:14" ht="15.75">
      <c r="A119" s="62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</row>
    <row r="120" spans="1:14" ht="15.75">
      <c r="A120" s="62"/>
      <c r="B120" s="61"/>
      <c r="C120" s="61" t="str">
        <f>C9</f>
        <v>MÃO-DE-OBRA DIRETA</v>
      </c>
      <c r="D120" s="61"/>
      <c r="E120" s="61"/>
      <c r="F120" s="61"/>
      <c r="G120" s="104">
        <f>$I$61</f>
        <v>5345.98</v>
      </c>
      <c r="H120" s="61"/>
      <c r="I120" s="61"/>
      <c r="J120" s="61"/>
      <c r="K120" s="61"/>
      <c r="L120" s="61"/>
      <c r="M120" s="61"/>
      <c r="N120" s="61"/>
    </row>
    <row r="121" spans="1:14" ht="15.75">
      <c r="A121" s="62"/>
      <c r="B121" s="61"/>
      <c r="C121" s="61" t="str">
        <f>B63</f>
        <v>UNIFORMES</v>
      </c>
      <c r="D121" s="61"/>
      <c r="E121" s="61"/>
      <c r="F121" s="61"/>
      <c r="G121" s="104">
        <f>K96</f>
        <v>257.56</v>
      </c>
      <c r="H121" s="61"/>
      <c r="I121" s="61"/>
      <c r="J121" s="61"/>
      <c r="K121" s="61"/>
      <c r="L121" s="61"/>
      <c r="M121" s="61"/>
      <c r="N121" s="61"/>
    </row>
    <row r="122" spans="1:14" ht="15.75">
      <c r="A122" s="62"/>
      <c r="B122" s="61"/>
      <c r="C122" s="61" t="str">
        <f>B102</f>
        <v>FERRAMENTAS E MATERIAIS</v>
      </c>
      <c r="D122" s="61"/>
      <c r="E122" s="61"/>
      <c r="F122" s="61"/>
      <c r="G122" s="104">
        <f>K114</f>
        <v>3101</v>
      </c>
      <c r="H122" s="61"/>
      <c r="L122" s="61"/>
      <c r="M122" s="61"/>
      <c r="N122" s="61"/>
    </row>
    <row r="123" spans="1:14" ht="15.75">
      <c r="A123" s="62"/>
      <c r="B123" s="61"/>
      <c r="C123" s="61"/>
      <c r="D123" s="61"/>
      <c r="E123" s="61"/>
      <c r="F123" s="61"/>
      <c r="G123" s="104"/>
      <c r="H123" s="61"/>
      <c r="I123" s="162">
        <f>SUM(G120:G122)</f>
        <v>8704.54</v>
      </c>
      <c r="J123" s="61"/>
      <c r="K123" s="61" t="s">
        <v>90</v>
      </c>
      <c r="L123" s="61"/>
      <c r="M123" s="61"/>
      <c r="N123" s="61"/>
    </row>
    <row r="124" spans="1:14" ht="15.75">
      <c r="A124" s="62"/>
      <c r="B124" s="61"/>
      <c r="C124" s="61"/>
      <c r="D124" s="61"/>
      <c r="E124" s="61"/>
      <c r="F124" s="61"/>
      <c r="G124" s="117"/>
      <c r="H124" s="61"/>
      <c r="I124" s="172"/>
      <c r="J124" s="61"/>
      <c r="K124" s="61"/>
      <c r="L124" s="61"/>
      <c r="M124" s="61"/>
      <c r="N124" s="61"/>
    </row>
    <row r="125" spans="1:13" ht="15.75">
      <c r="A125" s="62"/>
      <c r="B125" s="61"/>
      <c r="C125" s="61"/>
      <c r="D125" s="61"/>
      <c r="E125" s="61"/>
      <c r="F125" s="61"/>
      <c r="G125" s="104"/>
      <c r="H125" s="61"/>
      <c r="I125" s="162"/>
      <c r="J125" s="61"/>
      <c r="K125" s="61"/>
      <c r="L125" s="61"/>
      <c r="M125" s="61"/>
    </row>
    <row r="126" spans="1:13" ht="15.75">
      <c r="A126" s="62" t="s">
        <v>147</v>
      </c>
      <c r="B126" s="165" t="s">
        <v>150</v>
      </c>
      <c r="D126" s="61"/>
      <c r="E126" s="61"/>
      <c r="F126" s="61"/>
      <c r="G126" s="61"/>
      <c r="H126" s="61"/>
      <c r="I126" s="61"/>
      <c r="J126" s="61"/>
      <c r="K126" s="61"/>
      <c r="L126" s="61"/>
      <c r="M126" s="61"/>
    </row>
    <row r="127" spans="1:13" ht="15.75">
      <c r="A127" s="62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</row>
    <row r="128" spans="1:13" ht="15.75">
      <c r="A128" s="62"/>
      <c r="B128" s="61"/>
      <c r="C128" s="61" t="s">
        <v>151</v>
      </c>
      <c r="D128" s="61"/>
      <c r="E128" s="61"/>
      <c r="F128" s="61"/>
      <c r="G128" s="104"/>
      <c r="H128" s="61"/>
      <c r="I128" s="162">
        <f>I123</f>
        <v>8704.54</v>
      </c>
      <c r="J128" s="61"/>
      <c r="K128" s="61" t="s">
        <v>90</v>
      </c>
      <c r="L128" s="61"/>
      <c r="M128" s="61"/>
    </row>
    <row r="129" spans="1:13" ht="15.75">
      <c r="A129" s="62"/>
      <c r="B129" s="61"/>
      <c r="C129" s="58"/>
      <c r="D129" s="61"/>
      <c r="E129" s="173"/>
      <c r="F129" s="61"/>
      <c r="G129" s="104"/>
      <c r="H129" s="61"/>
      <c r="I129" s="104"/>
      <c r="J129" s="61"/>
      <c r="K129" s="61"/>
      <c r="L129" s="61"/>
      <c r="M129" s="162"/>
    </row>
    <row r="130" spans="1:13" ht="15.75" hidden="1">
      <c r="A130" s="62" t="s">
        <v>149</v>
      </c>
      <c r="B130" s="60" t="s">
        <v>153</v>
      </c>
      <c r="C130" s="60"/>
      <c r="D130" s="61"/>
      <c r="E130" s="61"/>
      <c r="F130" s="61"/>
      <c r="G130" s="61"/>
      <c r="H130" s="61"/>
      <c r="I130" s="61"/>
      <c r="J130" s="61"/>
      <c r="K130" s="61"/>
      <c r="L130" s="61"/>
      <c r="M130" s="61"/>
    </row>
    <row r="131" spans="1:13" ht="15.75" hidden="1">
      <c r="A131" s="62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</row>
    <row r="132" spans="1:13" ht="15.75" hidden="1">
      <c r="A132" s="62"/>
      <c r="B132" s="174">
        <v>0</v>
      </c>
      <c r="C132" s="175" t="s">
        <v>154</v>
      </c>
      <c r="D132" s="61"/>
      <c r="E132" s="61"/>
      <c r="F132" s="61"/>
      <c r="G132" s="61"/>
      <c r="H132" s="61"/>
      <c r="I132" s="61"/>
      <c r="J132" s="61"/>
      <c r="K132" s="104"/>
      <c r="L132" s="61"/>
      <c r="M132" s="61"/>
    </row>
    <row r="133" spans="1:13" ht="15.75" hidden="1">
      <c r="A133" s="62"/>
      <c r="B133" s="61"/>
      <c r="C133" s="61" t="s">
        <v>155</v>
      </c>
      <c r="D133" s="61"/>
      <c r="E133" s="61"/>
      <c r="F133" s="61"/>
      <c r="G133" s="61"/>
      <c r="H133" s="61"/>
      <c r="I133" s="61"/>
      <c r="J133" s="61"/>
      <c r="K133" s="61"/>
      <c r="L133" s="61"/>
      <c r="M133" s="61"/>
    </row>
    <row r="134" spans="1:13" ht="15.75" hidden="1">
      <c r="A134" s="62"/>
      <c r="B134" s="61"/>
      <c r="C134" s="61" t="s">
        <v>156</v>
      </c>
      <c r="D134" s="61"/>
      <c r="E134" s="61"/>
      <c r="F134" s="61"/>
      <c r="G134" s="61"/>
      <c r="H134" s="61"/>
      <c r="I134" s="61"/>
      <c r="J134" s="61"/>
      <c r="K134" s="61"/>
      <c r="L134" s="61"/>
      <c r="M134" s="61"/>
    </row>
    <row r="135" spans="1:13" ht="15.75" hidden="1">
      <c r="A135" s="62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</row>
    <row r="136" spans="1:13" ht="15.75" hidden="1">
      <c r="A136" s="62"/>
      <c r="B136" s="61"/>
      <c r="C136" s="61" t="s">
        <v>157</v>
      </c>
      <c r="D136" s="61"/>
      <c r="E136" s="61"/>
      <c r="F136" s="61"/>
      <c r="G136" s="104">
        <f>I128</f>
        <v>8704.54</v>
      </c>
      <c r="H136" s="61"/>
      <c r="I136" s="61"/>
      <c r="J136" s="61"/>
      <c r="K136" s="61"/>
      <c r="L136" s="61"/>
      <c r="M136" s="61"/>
    </row>
    <row r="137" spans="1:13" ht="15.75" hidden="1">
      <c r="A137" s="62"/>
      <c r="B137" s="61"/>
      <c r="C137" s="166"/>
      <c r="D137" s="61"/>
      <c r="E137" s="61"/>
      <c r="F137" s="61"/>
      <c r="G137" s="104"/>
      <c r="H137" s="61"/>
      <c r="I137" s="104">
        <f>SUM(G136)</f>
        <v>8704.54</v>
      </c>
      <c r="J137" s="61"/>
      <c r="K137" s="61" t="s">
        <v>90</v>
      </c>
      <c r="L137" s="61"/>
      <c r="M137" s="61"/>
    </row>
    <row r="138" spans="1:13" ht="15.75" hidden="1">
      <c r="A138" s="62"/>
      <c r="B138" s="61"/>
      <c r="C138" s="61"/>
      <c r="D138" s="61"/>
      <c r="E138" s="61"/>
      <c r="F138" s="61"/>
      <c r="G138" s="61" t="s">
        <v>54</v>
      </c>
      <c r="H138" s="61"/>
      <c r="I138" s="61"/>
      <c r="J138" s="61"/>
      <c r="K138" s="61"/>
      <c r="L138" s="61"/>
      <c r="M138" s="61"/>
    </row>
    <row r="139" spans="1:13" ht="15.75" hidden="1">
      <c r="A139" s="62"/>
      <c r="B139" s="61"/>
      <c r="C139" s="61"/>
      <c r="D139" s="61"/>
      <c r="E139" s="61"/>
      <c r="F139" s="61"/>
      <c r="G139" s="61" t="s">
        <v>54</v>
      </c>
      <c r="H139" s="61"/>
      <c r="I139" s="61" t="s">
        <v>54</v>
      </c>
      <c r="J139" s="61"/>
      <c r="K139" s="61"/>
      <c r="L139" s="61"/>
      <c r="M139" s="61"/>
    </row>
    <row r="140" spans="1:13" ht="15.75" hidden="1">
      <c r="A140" s="62"/>
      <c r="B140" s="61"/>
      <c r="C140" s="58" t="s">
        <v>158</v>
      </c>
      <c r="D140" s="61"/>
      <c r="E140" s="61"/>
      <c r="F140" s="61"/>
      <c r="G140" s="104">
        <f>I137</f>
        <v>8704.54</v>
      </c>
      <c r="H140" s="61"/>
      <c r="I140" s="61"/>
      <c r="J140" s="61"/>
      <c r="K140" s="61"/>
      <c r="L140" s="61"/>
      <c r="M140" s="61"/>
    </row>
    <row r="141" spans="1:13" ht="15.75" hidden="1">
      <c r="A141" s="62"/>
      <c r="B141" s="61"/>
      <c r="C141" s="58" t="s">
        <v>159</v>
      </c>
      <c r="D141" s="61"/>
      <c r="E141" s="61"/>
      <c r="F141" s="61"/>
      <c r="G141" s="175">
        <f>B132</f>
        <v>0</v>
      </c>
      <c r="H141" s="61"/>
      <c r="I141" s="104">
        <f>ROUND(G141*G140,2)</f>
        <v>0</v>
      </c>
      <c r="J141" s="61"/>
      <c r="K141" s="61" t="s">
        <v>90</v>
      </c>
      <c r="L141" s="61"/>
      <c r="M141" s="61"/>
    </row>
    <row r="142" spans="1:13" ht="15.75" hidden="1">
      <c r="A142" s="62"/>
      <c r="B142" s="61"/>
      <c r="C142" s="61"/>
      <c r="D142" s="61"/>
      <c r="E142" s="61"/>
      <c r="F142" s="61"/>
      <c r="G142" s="61" t="s">
        <v>54</v>
      </c>
      <c r="H142" s="61"/>
      <c r="I142" s="61"/>
      <c r="J142" s="61"/>
      <c r="K142" s="61"/>
      <c r="L142" s="61"/>
      <c r="M142" s="61"/>
    </row>
    <row r="143" spans="1:13" ht="15.75">
      <c r="A143" s="62" t="s">
        <v>149</v>
      </c>
      <c r="B143" s="60" t="s">
        <v>160</v>
      </c>
      <c r="D143" s="61"/>
      <c r="E143" s="61"/>
      <c r="F143" s="61"/>
      <c r="G143" s="61"/>
      <c r="H143" s="61"/>
      <c r="I143" s="61"/>
      <c r="J143" s="61"/>
      <c r="K143" s="61"/>
      <c r="L143" s="61"/>
      <c r="M143" s="61"/>
    </row>
    <row r="144" spans="1:13" ht="15.75">
      <c r="A144" s="62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</row>
    <row r="145" spans="1:13" ht="15.75">
      <c r="A145" s="62"/>
      <c r="B145" s="61"/>
      <c r="C145" s="175">
        <v>0.1</v>
      </c>
      <c r="D145" s="61"/>
      <c r="E145" s="237" t="s">
        <v>161</v>
      </c>
      <c r="F145" s="61"/>
      <c r="G145" s="61"/>
      <c r="H145" s="61"/>
      <c r="I145" s="61"/>
      <c r="J145" s="61"/>
      <c r="K145" s="61"/>
      <c r="L145" s="61"/>
      <c r="M145" s="61"/>
    </row>
    <row r="146" spans="1:13" ht="15.75">
      <c r="A146" s="62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</row>
    <row r="147" spans="1:13" ht="15.75">
      <c r="A147" s="62"/>
      <c r="B147" s="61"/>
      <c r="C147" s="61" t="s">
        <v>162</v>
      </c>
      <c r="D147" s="61"/>
      <c r="E147" s="61"/>
      <c r="F147" s="61"/>
      <c r="G147" s="104">
        <f>I128+I141</f>
        <v>8704.54</v>
      </c>
      <c r="H147" s="61"/>
      <c r="I147" s="61"/>
      <c r="J147" s="61"/>
      <c r="K147" s="61"/>
      <c r="L147" s="61"/>
      <c r="M147" s="61"/>
    </row>
    <row r="148" spans="1:13" ht="15.75">
      <c r="A148" s="62"/>
      <c r="B148" s="61"/>
      <c r="C148" s="61" t="s">
        <v>163</v>
      </c>
      <c r="D148" s="61"/>
      <c r="E148" s="61"/>
      <c r="F148" s="61"/>
      <c r="G148" s="175">
        <f>C145</f>
        <v>0.1</v>
      </c>
      <c r="H148" s="61"/>
      <c r="I148" s="104">
        <f>ROUND(G148*G147,2)</f>
        <v>870.45</v>
      </c>
      <c r="J148" s="61"/>
      <c r="K148" s="61" t="s">
        <v>90</v>
      </c>
      <c r="L148" s="61"/>
      <c r="M148" s="61"/>
    </row>
    <row r="149" spans="1:13" ht="15.75">
      <c r="A149" s="62"/>
      <c r="B149" s="61"/>
      <c r="C149" s="61"/>
      <c r="D149" s="61"/>
      <c r="E149" s="61"/>
      <c r="F149" s="61"/>
      <c r="G149" s="61" t="s">
        <v>54</v>
      </c>
      <c r="H149" s="61"/>
      <c r="I149" s="61"/>
      <c r="J149" s="61"/>
      <c r="K149" s="61"/>
      <c r="L149" s="61"/>
      <c r="M149" s="61"/>
    </row>
    <row r="150" spans="1:13" ht="15.75">
      <c r="A150" s="62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</row>
    <row r="151" spans="1:13" ht="15.75">
      <c r="A151" s="62" t="s">
        <v>152</v>
      </c>
      <c r="B151" s="60" t="s">
        <v>165</v>
      </c>
      <c r="D151" s="61"/>
      <c r="E151" s="61"/>
      <c r="F151" s="61"/>
      <c r="G151" s="61"/>
      <c r="H151" s="61"/>
      <c r="I151" s="61"/>
      <c r="J151" s="61"/>
      <c r="K151" s="61"/>
      <c r="L151" s="61"/>
      <c r="M151" s="61"/>
    </row>
    <row r="152" spans="1:13" ht="15.75">
      <c r="A152" s="62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</row>
    <row r="153" spans="1:13" ht="15.75">
      <c r="A153" s="62"/>
      <c r="B153" s="61"/>
      <c r="C153" s="61" t="s">
        <v>157</v>
      </c>
      <c r="D153" s="61"/>
      <c r="E153" s="61"/>
      <c r="F153" s="61"/>
      <c r="G153" s="104">
        <f>G136</f>
        <v>8704.54</v>
      </c>
      <c r="H153" s="104"/>
      <c r="I153" s="104"/>
      <c r="J153" s="61"/>
      <c r="K153" s="61"/>
      <c r="L153" s="61"/>
      <c r="M153" s="61"/>
    </row>
    <row r="154" spans="1:13" ht="15.75" hidden="1">
      <c r="A154" s="62"/>
      <c r="B154" s="61"/>
      <c r="C154" s="61" t="s">
        <v>166</v>
      </c>
      <c r="D154" s="61"/>
      <c r="E154" s="61"/>
      <c r="F154" s="61"/>
      <c r="G154" s="104">
        <f>I141</f>
        <v>0</v>
      </c>
      <c r="H154" s="104"/>
      <c r="I154" s="104"/>
      <c r="J154" s="61"/>
      <c r="K154" s="61"/>
      <c r="L154" s="61"/>
      <c r="M154" s="61"/>
    </row>
    <row r="155" spans="1:13" ht="15.75">
      <c r="A155" s="62"/>
      <c r="B155" s="61"/>
      <c r="C155" s="61" t="s">
        <v>167</v>
      </c>
      <c r="D155" s="61"/>
      <c r="E155" s="61"/>
      <c r="F155" s="61"/>
      <c r="G155" s="104">
        <f>I148</f>
        <v>870.45</v>
      </c>
      <c r="H155" s="104"/>
      <c r="I155" s="104">
        <f>SUM(G153:G155)</f>
        <v>9574.990000000002</v>
      </c>
      <c r="J155" s="61"/>
      <c r="K155" s="61" t="s">
        <v>90</v>
      </c>
      <c r="L155" s="61"/>
      <c r="M155" s="61"/>
    </row>
    <row r="156" spans="1:13" ht="15.75">
      <c r="A156" s="62"/>
      <c r="B156" s="61"/>
      <c r="C156" s="61"/>
      <c r="D156" s="61"/>
      <c r="E156" s="61"/>
      <c r="F156" s="61"/>
      <c r="G156" s="104" t="s">
        <v>54</v>
      </c>
      <c r="H156" s="104"/>
      <c r="I156" s="104"/>
      <c r="J156" s="61"/>
      <c r="K156" s="61"/>
      <c r="L156" s="61"/>
      <c r="M156" s="61"/>
    </row>
    <row r="157" spans="1:13" ht="15.75">
      <c r="A157" s="62" t="s">
        <v>164</v>
      </c>
      <c r="B157" s="165" t="s">
        <v>169</v>
      </c>
      <c r="D157" s="61"/>
      <c r="E157" s="61"/>
      <c r="F157" s="61"/>
      <c r="G157" s="61"/>
      <c r="H157" s="61"/>
      <c r="I157" s="61"/>
      <c r="J157" s="61"/>
      <c r="K157" s="61"/>
      <c r="L157" s="61"/>
      <c r="M157" s="61"/>
    </row>
    <row r="158" spans="1:13" ht="15.75">
      <c r="A158" s="62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</row>
    <row r="159" spans="1:13" ht="15.75">
      <c r="A159" s="62"/>
      <c r="B159" s="61"/>
      <c r="C159" s="61" t="s">
        <v>170</v>
      </c>
      <c r="D159" s="61"/>
      <c r="E159" s="61"/>
      <c r="F159" s="61"/>
      <c r="G159" s="61"/>
      <c r="H159" s="61"/>
      <c r="I159" s="61"/>
      <c r="J159" s="61"/>
      <c r="K159" s="61"/>
      <c r="L159" s="61"/>
      <c r="M159" s="61"/>
    </row>
    <row r="160" spans="1:13" ht="15.75">
      <c r="A160" s="62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</row>
    <row r="161" spans="1:13" ht="15.75">
      <c r="A161" s="62"/>
      <c r="B161" s="61"/>
      <c r="C161" s="61" t="s">
        <v>171</v>
      </c>
      <c r="D161" s="61"/>
      <c r="E161" s="175">
        <v>0.03</v>
      </c>
      <c r="F161" s="61"/>
      <c r="G161" s="61"/>
      <c r="H161" s="61"/>
      <c r="I161" s="61"/>
      <c r="J161" s="61"/>
      <c r="K161" s="61"/>
      <c r="L161" s="61"/>
      <c r="M161" s="61"/>
    </row>
    <row r="162" spans="1:13" ht="15.75">
      <c r="A162" s="62"/>
      <c r="B162" s="61"/>
      <c r="C162" s="58" t="s">
        <v>172</v>
      </c>
      <c r="D162" s="61"/>
      <c r="E162" s="175">
        <v>0.05</v>
      </c>
      <c r="F162" s="61"/>
      <c r="G162" s="61"/>
      <c r="H162" s="61"/>
      <c r="I162" s="61"/>
      <c r="J162" s="61"/>
      <c r="K162" s="61"/>
      <c r="L162" s="61"/>
      <c r="M162" s="61"/>
    </row>
    <row r="163" spans="1:13" ht="15.75">
      <c r="A163" s="62"/>
      <c r="B163" s="61"/>
      <c r="C163" s="58" t="s">
        <v>173</v>
      </c>
      <c r="D163" s="61"/>
      <c r="E163" s="175">
        <v>0.0165</v>
      </c>
      <c r="F163" s="61"/>
      <c r="G163" s="61"/>
      <c r="H163" s="61"/>
      <c r="I163" s="61"/>
      <c r="J163" s="61"/>
      <c r="K163" s="61"/>
      <c r="L163" s="61"/>
      <c r="M163" s="61"/>
    </row>
    <row r="164" spans="1:13" ht="15.75">
      <c r="A164" s="62"/>
      <c r="B164" s="61"/>
      <c r="C164" s="58" t="s">
        <v>174</v>
      </c>
      <c r="D164" s="61"/>
      <c r="E164" s="175">
        <v>0.076</v>
      </c>
      <c r="F164" s="61"/>
      <c r="G164" s="61"/>
      <c r="H164" s="61"/>
      <c r="I164" s="61"/>
      <c r="J164" s="61"/>
      <c r="K164" s="61"/>
      <c r="L164" s="61"/>
      <c r="M164" s="61"/>
    </row>
    <row r="165" spans="1:13" ht="15.75">
      <c r="A165" s="62"/>
      <c r="B165" s="61"/>
      <c r="C165" s="58"/>
      <c r="D165" s="61"/>
      <c r="E165" s="175"/>
      <c r="F165" s="61"/>
      <c r="G165" s="61"/>
      <c r="H165" s="61"/>
      <c r="I165" s="61"/>
      <c r="J165" s="61"/>
      <c r="K165" s="61"/>
      <c r="L165" s="61"/>
      <c r="M165" s="61"/>
    </row>
    <row r="166" spans="1:13" ht="15.75">
      <c r="A166" s="62"/>
      <c r="B166" s="61"/>
      <c r="C166" s="61"/>
      <c r="D166" s="61"/>
      <c r="E166" s="61"/>
      <c r="F166" s="61"/>
      <c r="G166" s="58" t="s">
        <v>175</v>
      </c>
      <c r="H166" s="61"/>
      <c r="I166" s="104">
        <f>ROUND((1/(1-E162-E163-E164-E161)-1)*I155,2)</f>
        <v>1995.99</v>
      </c>
      <c r="J166" s="61"/>
      <c r="K166" s="61"/>
      <c r="L166" s="61"/>
      <c r="M166" s="61"/>
    </row>
    <row r="167" spans="1:13" ht="15.75">
      <c r="A167" s="62"/>
      <c r="B167" s="61"/>
      <c r="C167" s="61"/>
      <c r="D167" s="61"/>
      <c r="E167" s="61"/>
      <c r="F167" s="61"/>
      <c r="G167" s="104"/>
      <c r="H167" s="61"/>
      <c r="I167" s="104"/>
      <c r="J167" s="61"/>
      <c r="K167" s="61"/>
      <c r="L167" s="61"/>
      <c r="M167" s="61"/>
    </row>
    <row r="168" spans="1:13" ht="15.75">
      <c r="A168" s="62" t="s">
        <v>168</v>
      </c>
      <c r="B168" s="60" t="s">
        <v>187</v>
      </c>
      <c r="D168" s="61"/>
      <c r="E168" s="61"/>
      <c r="F168" s="61"/>
      <c r="G168" s="61"/>
      <c r="H168" s="61"/>
      <c r="I168" s="61"/>
      <c r="J168" s="61"/>
      <c r="K168" s="61"/>
      <c r="L168" s="61"/>
      <c r="M168" s="61"/>
    </row>
    <row r="169" spans="1:13" ht="15.75">
      <c r="A169" s="62"/>
      <c r="B169" s="61"/>
      <c r="C169" s="61"/>
      <c r="D169" s="61"/>
      <c r="E169" s="61"/>
      <c r="F169" s="61"/>
      <c r="G169" s="61"/>
      <c r="H169" s="61"/>
      <c r="I169" s="104"/>
      <c r="J169" s="61"/>
      <c r="K169" s="61"/>
      <c r="L169" s="61"/>
      <c r="M169" s="61"/>
    </row>
    <row r="170" spans="1:13" ht="15.75">
      <c r="A170" s="62"/>
      <c r="B170" s="60"/>
      <c r="D170" s="61"/>
      <c r="E170" s="58" t="s">
        <v>178</v>
      </c>
      <c r="F170" s="61"/>
      <c r="G170" s="61"/>
      <c r="H170" s="61"/>
      <c r="I170" s="104">
        <v>11571.89</v>
      </c>
      <c r="J170" s="61"/>
      <c r="K170" s="61" t="s">
        <v>90</v>
      </c>
      <c r="L170" s="61"/>
      <c r="M170" s="61"/>
    </row>
    <row r="171" spans="1:13" ht="15.75">
      <c r="A171" s="62"/>
      <c r="B171" s="60"/>
      <c r="D171" s="61"/>
      <c r="E171" s="58" t="s">
        <v>188</v>
      </c>
      <c r="F171" s="61"/>
      <c r="G171" s="61"/>
      <c r="H171" s="61"/>
      <c r="I171" s="176">
        <f>RESUMO!$E$6</f>
        <v>153</v>
      </c>
      <c r="J171" s="61"/>
      <c r="K171" s="61" t="s">
        <v>189</v>
      </c>
      <c r="L171" s="61"/>
      <c r="M171" s="61"/>
    </row>
    <row r="172" spans="1:13" ht="15.75">
      <c r="A172" s="62"/>
      <c r="B172" s="61"/>
      <c r="C172" s="61"/>
      <c r="D172" s="61"/>
      <c r="E172" s="61"/>
      <c r="F172" s="61"/>
      <c r="G172" s="61"/>
      <c r="H172" s="61"/>
      <c r="I172" s="104"/>
      <c r="J172" s="61"/>
      <c r="K172" s="61"/>
      <c r="L172" s="61"/>
      <c r="M172" s="61"/>
    </row>
    <row r="173" spans="1:13" ht="15.75">
      <c r="A173" s="62"/>
      <c r="B173" s="61"/>
      <c r="C173" s="61"/>
      <c r="D173" s="61"/>
      <c r="E173" s="58" t="s">
        <v>181</v>
      </c>
      <c r="F173" s="61"/>
      <c r="G173" s="61"/>
      <c r="H173" s="61"/>
      <c r="I173" s="177">
        <f>ROUND(I170/I171,2)</f>
        <v>75.63</v>
      </c>
      <c r="J173" s="61"/>
      <c r="K173" s="61" t="s">
        <v>190</v>
      </c>
      <c r="L173" s="61"/>
      <c r="M173" s="61"/>
    </row>
  </sheetData>
  <sheetProtection/>
  <mergeCells count="2">
    <mergeCell ref="A1:N1"/>
    <mergeCell ref="A4:M4"/>
  </mergeCells>
  <printOptions horizontalCentered="1"/>
  <pageMargins left="0.98" right="0.2" top="0.79" bottom="0.79" header="0.51" footer="0.51"/>
  <pageSetup horizontalDpi="600" verticalDpi="600" orientation="portrait" paperSize="9" scale="54"/>
  <rowBreaks count="2" manualBreakCount="2">
    <brk id="62" max="255" man="1"/>
    <brk id="129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44"/>
  <sheetViews>
    <sheetView view="pageBreakPreview" zoomScale="80" zoomScaleNormal="80" zoomScaleSheetLayoutView="80" workbookViewId="0" topLeftCell="A1">
      <selection activeCell="E42" sqref="E42"/>
    </sheetView>
  </sheetViews>
  <sheetFormatPr defaultColWidth="8.8515625" defaultRowHeight="12.75"/>
  <cols>
    <col min="1" max="1" width="3.00390625" style="1" customWidth="1"/>
    <col min="2" max="2" width="6.8515625" style="2" customWidth="1"/>
    <col min="3" max="3" width="45.00390625" style="1" customWidth="1"/>
    <col min="4" max="4" width="13.8515625" style="3" customWidth="1"/>
    <col min="5" max="5" width="15.7109375" style="3" customWidth="1"/>
    <col min="6" max="6" width="20.421875" style="3" customWidth="1"/>
    <col min="7" max="7" width="17.28125" style="1" customWidth="1"/>
    <col min="8" max="8" width="8.8515625" style="1" customWidth="1"/>
    <col min="9" max="9" width="15.28125" style="1" customWidth="1"/>
    <col min="10" max="10" width="14.421875" style="1" customWidth="1"/>
    <col min="11" max="16384" width="8.8515625" style="1" customWidth="1"/>
  </cols>
  <sheetData>
    <row r="2" spans="2:6" ht="20.25">
      <c r="B2" s="4" t="s">
        <v>195</v>
      </c>
      <c r="C2" s="5"/>
      <c r="D2" s="5"/>
      <c r="E2" s="5"/>
      <c r="F2" s="6"/>
    </row>
    <row r="3" spans="2:6" ht="4.5" customHeight="1">
      <c r="B3" s="7"/>
      <c r="C3" s="7"/>
      <c r="D3" s="7"/>
      <c r="E3" s="7"/>
      <c r="F3" s="7"/>
    </row>
    <row r="4" spans="2:6" ht="18">
      <c r="B4" s="8"/>
      <c r="C4" s="9"/>
      <c r="D4" s="9"/>
      <c r="E4" s="9"/>
      <c r="F4" s="10"/>
    </row>
    <row r="5" spans="2:6" ht="3.75" customHeight="1">
      <c r="B5" s="11"/>
      <c r="C5" s="11"/>
      <c r="D5" s="11"/>
      <c r="E5" s="11"/>
      <c r="F5" s="11"/>
    </row>
    <row r="6" spans="2:6" ht="3.75" customHeight="1">
      <c r="B6" s="11"/>
      <c r="C6" s="11"/>
      <c r="D6" s="11"/>
      <c r="E6" s="11"/>
      <c r="F6" s="11"/>
    </row>
    <row r="7" spans="2:10" ht="14.25">
      <c r="B7" s="12" t="s">
        <v>34</v>
      </c>
      <c r="C7" s="12" t="s">
        <v>35</v>
      </c>
      <c r="D7" s="13" t="s">
        <v>196</v>
      </c>
      <c r="E7" s="13" t="s">
        <v>197</v>
      </c>
      <c r="F7" s="13" t="s">
        <v>198</v>
      </c>
      <c r="I7" s="3"/>
      <c r="J7" s="3"/>
    </row>
    <row r="8" spans="2:10" ht="14.25">
      <c r="B8" s="14"/>
      <c r="C8" s="15"/>
      <c r="D8" s="16"/>
      <c r="E8" s="16"/>
      <c r="F8" s="17"/>
      <c r="I8" s="3"/>
      <c r="J8" s="3"/>
    </row>
    <row r="9" spans="2:10" ht="14.25">
      <c r="B9" s="18">
        <v>1</v>
      </c>
      <c r="C9" s="19" t="s">
        <v>199</v>
      </c>
      <c r="D9" s="16"/>
      <c r="E9" s="16"/>
      <c r="F9" s="20"/>
      <c r="I9" s="3"/>
      <c r="J9" s="3"/>
    </row>
    <row r="10" spans="2:10" ht="14.25">
      <c r="B10" s="14" t="s">
        <v>71</v>
      </c>
      <c r="C10" s="15" t="s">
        <v>200</v>
      </c>
      <c r="D10" s="16">
        <v>1</v>
      </c>
      <c r="E10" s="16">
        <f>937*8.5</f>
        <v>7964.5</v>
      </c>
      <c r="F10" s="21">
        <f aca="true" t="shared" si="0" ref="F10:F16">E10*D10</f>
        <v>7964.5</v>
      </c>
      <c r="I10" s="3"/>
      <c r="J10" s="3"/>
    </row>
    <row r="11" spans="2:10" ht="14.25">
      <c r="B11" s="14" t="s">
        <v>100</v>
      </c>
      <c r="C11" s="22" t="s">
        <v>201</v>
      </c>
      <c r="D11" s="23">
        <v>1</v>
      </c>
      <c r="E11" s="23">
        <v>2500</v>
      </c>
      <c r="F11" s="21">
        <f t="shared" si="0"/>
        <v>2500</v>
      </c>
      <c r="I11" s="3"/>
      <c r="J11" s="3"/>
    </row>
    <row r="12" spans="2:10" ht="14.25">
      <c r="B12" s="14" t="s">
        <v>202</v>
      </c>
      <c r="C12" s="22" t="s">
        <v>203</v>
      </c>
      <c r="D12" s="23">
        <v>1</v>
      </c>
      <c r="E12" s="23">
        <v>1500</v>
      </c>
      <c r="F12" s="21">
        <f t="shared" si="0"/>
        <v>1500</v>
      </c>
      <c r="I12" s="3"/>
      <c r="J12" s="3"/>
    </row>
    <row r="13" spans="2:10" ht="14.25">
      <c r="B13" s="14" t="s">
        <v>202</v>
      </c>
      <c r="C13" s="24" t="s">
        <v>204</v>
      </c>
      <c r="D13" s="23">
        <v>1</v>
      </c>
      <c r="E13" s="23">
        <v>1350</v>
      </c>
      <c r="F13" s="21">
        <f t="shared" si="0"/>
        <v>1350</v>
      </c>
      <c r="I13" s="3"/>
      <c r="J13" s="3"/>
    </row>
    <row r="14" spans="2:10" ht="14.25">
      <c r="B14" s="14" t="s">
        <v>205</v>
      </c>
      <c r="C14" s="25" t="s">
        <v>206</v>
      </c>
      <c r="D14" s="23">
        <v>2</v>
      </c>
      <c r="E14" s="23">
        <v>1100</v>
      </c>
      <c r="F14" s="21">
        <f t="shared" si="0"/>
        <v>2200</v>
      </c>
      <c r="I14" s="3"/>
      <c r="J14" s="3"/>
    </row>
    <row r="15" spans="2:10" ht="14.25">
      <c r="B15" s="14" t="s">
        <v>207</v>
      </c>
      <c r="C15" s="25" t="s">
        <v>208</v>
      </c>
      <c r="D15" s="23">
        <v>1</v>
      </c>
      <c r="E15" s="23">
        <v>1200</v>
      </c>
      <c r="F15" s="21">
        <f t="shared" si="0"/>
        <v>1200</v>
      </c>
      <c r="I15" s="3"/>
      <c r="J15" s="3"/>
    </row>
    <row r="16" spans="2:10" ht="14.25">
      <c r="B16" s="14" t="s">
        <v>209</v>
      </c>
      <c r="C16" s="22" t="s">
        <v>210</v>
      </c>
      <c r="D16" s="23">
        <v>1</v>
      </c>
      <c r="E16" s="23">
        <v>1100</v>
      </c>
      <c r="F16" s="21">
        <f t="shared" si="0"/>
        <v>1100</v>
      </c>
      <c r="I16" s="3"/>
      <c r="J16" s="3"/>
    </row>
    <row r="17" spans="2:10" ht="14.25">
      <c r="B17" s="14"/>
      <c r="C17" s="25"/>
      <c r="D17" s="23"/>
      <c r="E17" s="23"/>
      <c r="F17" s="21"/>
      <c r="I17" s="3"/>
      <c r="J17" s="3"/>
    </row>
    <row r="18" spans="2:10" ht="14.25">
      <c r="B18" s="14"/>
      <c r="C18" s="26" t="s">
        <v>211</v>
      </c>
      <c r="D18" s="23"/>
      <c r="E18" s="23"/>
      <c r="F18" s="21">
        <f>SUM(F10:F16)</f>
        <v>17814.5</v>
      </c>
      <c r="I18" s="3"/>
      <c r="J18" s="3"/>
    </row>
    <row r="19" spans="2:10" ht="14.25">
      <c r="B19" s="14"/>
      <c r="C19" s="27"/>
      <c r="D19" s="27"/>
      <c r="E19" s="23"/>
      <c r="F19" s="21"/>
      <c r="J19" s="49"/>
    </row>
    <row r="20" spans="2:6" ht="12.75" customHeight="1">
      <c r="B20" s="18">
        <v>2</v>
      </c>
      <c r="C20" s="15" t="s">
        <v>212</v>
      </c>
      <c r="D20" s="28">
        <f>'Enc. Sociais'!$D$34</f>
        <v>0.8129000000000001</v>
      </c>
      <c r="E20" s="23"/>
      <c r="F20" s="21">
        <f>F18*D20</f>
        <v>14481.407050000002</v>
      </c>
    </row>
    <row r="21" spans="2:6" ht="12.75" customHeight="1">
      <c r="B21" s="18" t="s">
        <v>213</v>
      </c>
      <c r="C21" s="15" t="s">
        <v>214</v>
      </c>
      <c r="D21" s="28">
        <v>0.3</v>
      </c>
      <c r="E21" s="23"/>
      <c r="F21" s="21">
        <f>F18*D21</f>
        <v>5344.349999999999</v>
      </c>
    </row>
    <row r="22" spans="2:6" ht="12.75" customHeight="1">
      <c r="B22" s="14"/>
      <c r="C22" s="15"/>
      <c r="D22" s="29"/>
      <c r="E22" s="23"/>
      <c r="F22" s="21"/>
    </row>
    <row r="23" spans="2:6" ht="12.75" customHeight="1">
      <c r="B23" s="18">
        <v>3</v>
      </c>
      <c r="C23" s="19" t="s">
        <v>215</v>
      </c>
      <c r="D23" s="27"/>
      <c r="E23" s="23"/>
      <c r="F23" s="21"/>
    </row>
    <row r="24" spans="2:6" ht="12.75" customHeight="1">
      <c r="B24" s="14"/>
      <c r="C24" s="19"/>
      <c r="D24" s="27"/>
      <c r="E24" s="23"/>
      <c r="F24" s="21"/>
    </row>
    <row r="25" spans="2:6" ht="14.25">
      <c r="B25" s="14" t="s">
        <v>216</v>
      </c>
      <c r="C25" s="15" t="s">
        <v>217</v>
      </c>
      <c r="D25" s="27">
        <v>1</v>
      </c>
      <c r="E25" s="27">
        <v>850</v>
      </c>
      <c r="F25" s="21">
        <f>E25*D25</f>
        <v>850</v>
      </c>
    </row>
    <row r="26" spans="2:6" ht="14.25">
      <c r="B26" s="14" t="s">
        <v>218</v>
      </c>
      <c r="C26" s="15" t="s">
        <v>219</v>
      </c>
      <c r="D26" s="27">
        <v>1</v>
      </c>
      <c r="E26" s="27">
        <v>3500</v>
      </c>
      <c r="F26" s="21">
        <f aca="true" t="shared" si="1" ref="F26:F32">E26*D26</f>
        <v>3500</v>
      </c>
    </row>
    <row r="27" spans="2:6" ht="14.25">
      <c r="B27" s="14" t="s">
        <v>220</v>
      </c>
      <c r="C27" s="15" t="s">
        <v>221</v>
      </c>
      <c r="D27" s="27">
        <v>1</v>
      </c>
      <c r="E27" s="27">
        <v>300</v>
      </c>
      <c r="F27" s="21">
        <f t="shared" si="1"/>
        <v>300</v>
      </c>
    </row>
    <row r="28" spans="2:6" ht="14.25">
      <c r="B28" s="14" t="s">
        <v>222</v>
      </c>
      <c r="C28" s="15" t="s">
        <v>223</v>
      </c>
      <c r="D28" s="27">
        <v>1</v>
      </c>
      <c r="E28" s="27">
        <v>250</v>
      </c>
      <c r="F28" s="21">
        <f t="shared" si="1"/>
        <v>250</v>
      </c>
    </row>
    <row r="29" spans="2:6" ht="14.25">
      <c r="B29" s="14" t="s">
        <v>224</v>
      </c>
      <c r="C29" s="15" t="s">
        <v>225</v>
      </c>
      <c r="D29" s="27">
        <f>SUM(D15,D10:D13)</f>
        <v>5</v>
      </c>
      <c r="E29" s="27">
        <v>200</v>
      </c>
      <c r="F29" s="21">
        <f t="shared" si="1"/>
        <v>1000</v>
      </c>
    </row>
    <row r="30" spans="2:6" ht="14.25">
      <c r="B30" s="14" t="s">
        <v>226</v>
      </c>
      <c r="C30" s="15" t="s">
        <v>227</v>
      </c>
      <c r="D30" s="27">
        <v>1</v>
      </c>
      <c r="E30" s="27">
        <v>800</v>
      </c>
      <c r="F30" s="21">
        <f t="shared" si="1"/>
        <v>800</v>
      </c>
    </row>
    <row r="31" spans="2:6" ht="14.25">
      <c r="B31" s="14" t="s">
        <v>228</v>
      </c>
      <c r="C31" s="15" t="s">
        <v>229</v>
      </c>
      <c r="D31" s="27">
        <v>1</v>
      </c>
      <c r="E31" s="27">
        <v>450</v>
      </c>
      <c r="F31" s="21">
        <f t="shared" si="1"/>
        <v>450</v>
      </c>
    </row>
    <row r="32" spans="2:6" ht="14.25">
      <c r="B32" s="14" t="s">
        <v>230</v>
      </c>
      <c r="C32" s="15" t="s">
        <v>231</v>
      </c>
      <c r="D32" s="27">
        <v>1</v>
      </c>
      <c r="E32" s="27">
        <v>2100</v>
      </c>
      <c r="F32" s="21">
        <f t="shared" si="1"/>
        <v>2100</v>
      </c>
    </row>
    <row r="33" spans="2:6" ht="14.25">
      <c r="B33" s="14"/>
      <c r="C33" s="15"/>
      <c r="D33" s="27"/>
      <c r="E33" s="27"/>
      <c r="F33" s="21"/>
    </row>
    <row r="34" spans="2:6" ht="14.25">
      <c r="B34" s="14"/>
      <c r="C34" s="15"/>
      <c r="D34" s="27"/>
      <c r="E34" s="27"/>
      <c r="F34" s="21"/>
    </row>
    <row r="35" spans="2:6" ht="15">
      <c r="B35" s="30" t="s">
        <v>232</v>
      </c>
      <c r="C35" s="31"/>
      <c r="D35" s="31"/>
      <c r="E35" s="31"/>
      <c r="F35" s="32">
        <f>SUM(F18:F32)</f>
        <v>46890.25705</v>
      </c>
    </row>
    <row r="36" spans="2:6" ht="14.25" hidden="1">
      <c r="B36" s="33"/>
      <c r="F36" s="34"/>
    </row>
    <row r="37" spans="2:7" ht="15" hidden="1">
      <c r="B37" s="30" t="s">
        <v>233</v>
      </c>
      <c r="C37" s="31"/>
      <c r="D37" s="31"/>
      <c r="E37" s="31"/>
      <c r="F37" s="32" t="e">
        <f>#REF!+#REF!+#REF!+#REF!+#REF!+#REF!+'CAPINA DIST'!I266+'VARRIÇÃO DIST'!I129+'PINTURA DIST'!I128+#REF!</f>
        <v>#REF!</v>
      </c>
      <c r="G37" s="35"/>
    </row>
    <row r="38" spans="2:6" ht="15" hidden="1">
      <c r="B38" s="18"/>
      <c r="C38" s="36"/>
      <c r="D38" s="36"/>
      <c r="E38" s="36"/>
      <c r="F38" s="37"/>
    </row>
    <row r="39" spans="2:7" ht="15" hidden="1">
      <c r="B39" s="30" t="s">
        <v>234</v>
      </c>
      <c r="C39" s="31"/>
      <c r="D39" s="31"/>
      <c r="E39" s="31"/>
      <c r="F39" s="38" t="e">
        <f>F35/F37</f>
        <v>#REF!</v>
      </c>
      <c r="G39" s="39"/>
    </row>
    <row r="40" spans="2:7" ht="15" hidden="1">
      <c r="B40" s="30"/>
      <c r="C40" s="31"/>
      <c r="D40" s="31"/>
      <c r="E40" s="31"/>
      <c r="F40" s="38"/>
      <c r="G40" s="40"/>
    </row>
    <row r="41" spans="2:7" ht="15" hidden="1">
      <c r="B41" s="41" t="s">
        <v>235</v>
      </c>
      <c r="C41" s="42"/>
      <c r="D41" s="42"/>
      <c r="E41" s="42"/>
      <c r="F41" s="43" t="e">
        <f>F39+1</f>
        <v>#REF!</v>
      </c>
      <c r="G41" s="40"/>
    </row>
    <row r="42" spans="2:6" ht="15">
      <c r="B42" s="44"/>
      <c r="C42" s="45"/>
      <c r="D42" s="45"/>
      <c r="E42" s="45"/>
      <c r="F42" s="46"/>
    </row>
    <row r="44" spans="2:6" ht="15">
      <c r="B44" s="47"/>
      <c r="C44" s="47"/>
      <c r="D44" s="47"/>
      <c r="E44" s="47"/>
      <c r="F44" s="48"/>
    </row>
  </sheetData>
  <sheetProtection/>
  <mergeCells count="7">
    <mergeCell ref="B2:F2"/>
    <mergeCell ref="B4:F4"/>
    <mergeCell ref="B35:E35"/>
    <mergeCell ref="B37:E37"/>
    <mergeCell ref="B39:E39"/>
    <mergeCell ref="B41:E41"/>
    <mergeCell ref="B44:E44"/>
  </mergeCells>
  <printOptions horizontalCentered="1"/>
  <pageMargins left="0.79" right="0.2" top="0.98" bottom="0.79" header="0.51" footer="0.51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2017-05-30T22:39:31Z</dcterms:created>
  <dcterms:modified xsi:type="dcterms:W3CDTF">2017-07-28T15:45:45Z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1046-10.2.0.5820</vt:lpwstr>
  </property>
</Properties>
</file>