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tabRatio="704" activeTab="3"/>
  </bookViews>
  <sheets>
    <sheet name="Enc. Sociais" sheetId="1" r:id="rId1"/>
    <sheet name="RESUMO" sheetId="2" r:id="rId2"/>
    <sheet name="COLETA RSU" sheetId="3" r:id="rId3"/>
    <sheet name="CAPINA SEDE" sheetId="4" r:id="rId4"/>
    <sheet name="VARRIÇÃO SEDE" sheetId="5" r:id="rId5"/>
    <sheet name="PINTURA SEDE" sheetId="6" r:id="rId6"/>
    <sheet name="HIHIENIZAÇÃO SEDE" sheetId="7" r:id="rId7"/>
    <sheet name="Adm. Projeto" sheetId="8" r:id="rId8"/>
    <sheet name="Planilha9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6">#REF!</definedName>
    <definedName name="\a" localSheetId="5">#REF!</definedName>
    <definedName name="\a" localSheetId="1">#REF!</definedName>
    <definedName name="\a" localSheetId="4">#REF!</definedName>
    <definedName name="\a">#REF!</definedName>
    <definedName name="\b" localSheetId="6">'[1]Quilometragem de Setor'!#REF!</definedName>
    <definedName name="\b" localSheetId="5">'[1]Quilometragem de Setor'!#REF!</definedName>
    <definedName name="\b" localSheetId="1">'[1]Quilometragem de Setor'!#REF!</definedName>
    <definedName name="\b" localSheetId="4">'[1]Quilometragem de Setor'!#REF!</definedName>
    <definedName name="\b">'[1]Quilometragem de Setor'!#REF!</definedName>
    <definedName name="\e" localSheetId="6">#REF!</definedName>
    <definedName name="\e" localSheetId="5">#REF!</definedName>
    <definedName name="\e" localSheetId="1">#REF!</definedName>
    <definedName name="\e" localSheetId="4">#REF!</definedName>
    <definedName name="\e">#REF!</definedName>
    <definedName name="\p" localSheetId="6">#REF!</definedName>
    <definedName name="\p" localSheetId="5">#REF!</definedName>
    <definedName name="\p" localSheetId="1">#REF!</definedName>
    <definedName name="\p" localSheetId="4">#REF!</definedName>
    <definedName name="\p">#REF!</definedName>
    <definedName name="_" localSheetId="6">#REF!</definedName>
    <definedName name="_" localSheetId="5">#REF!</definedName>
    <definedName name="_" localSheetId="1">#REF!</definedName>
    <definedName name="_" localSheetId="4">#REF!</definedName>
    <definedName name="_">#REF!</definedName>
    <definedName name="__123Graph_ACurrent" hidden="1">'[2]2- Varrição Man.- Imp. de Cesto'!$BD$1:$BN$1</definedName>
    <definedName name="__123Graph_BCurrent" hidden="1">'[2]2- Varrição Man.- Imp. de Cesto'!$BD$2:$BN$2</definedName>
    <definedName name="__123Graph_CCurrent" hidden="1">'[2]2- Varrição Man.- Imp. de Cesto'!$BD$3:$BN$3</definedName>
    <definedName name="__123Graph_DCurrent" hidden="1">'[2]2- Varrição Man.- Imp. de Cesto'!$BD$4:$BN$4</definedName>
    <definedName name="__123Graph_ECurrent" hidden="1">'[2]2- Varrição Man.- Imp. de Cesto'!$BD$5:$BN$5</definedName>
    <definedName name="__123Graph_FCurrent" hidden="1">'[2]2- Varrição Man.- Imp. de Cesto'!$BD$6:$BN$6</definedName>
    <definedName name="_Altera_operacao">'[3]COMPARATIVO'!$H$20</definedName>
    <definedName name="_Atualiza_outorga" localSheetId="6">'[3]COMPARATIVO'!#REF!</definedName>
    <definedName name="_Atualiza_outorga" localSheetId="5">'[3]COMPARATIVO'!#REF!</definedName>
    <definedName name="_Atualiza_outorga" localSheetId="1">'[3]COMPARATIVO'!#REF!</definedName>
    <definedName name="_Atualiza_outorga" localSheetId="4">'[3]COMPARATIVO'!#REF!</definedName>
    <definedName name="_Atualiza_outorga">'[3]COMPARATIVO'!#REF!</definedName>
    <definedName name="_BAL1" localSheetId="6">#REF!</definedName>
    <definedName name="_BAL1" localSheetId="5">#REF!</definedName>
    <definedName name="_BAL1" localSheetId="1">#REF!</definedName>
    <definedName name="_BAL1" localSheetId="4">#REF!</definedName>
    <definedName name="_BAL1">#REF!</definedName>
    <definedName name="_BLC1">#N/A</definedName>
    <definedName name="_BLC2">#N/A</definedName>
    <definedName name="_BLC3">#N/A</definedName>
    <definedName name="_BLC4">#N/A</definedName>
    <definedName name="_CTD1" localSheetId="6">#REF!</definedName>
    <definedName name="_CTD1" localSheetId="5">#REF!</definedName>
    <definedName name="_CTD1" localSheetId="1">#REF!</definedName>
    <definedName name="_CTD1" localSheetId="4">#REF!</definedName>
    <definedName name="_CTD1">#REF!</definedName>
    <definedName name="_Fator_atualiza_outorga" localSheetId="6">'[3]COMPARATIVO'!#REF!</definedName>
    <definedName name="_Fator_atualiza_outorga" localSheetId="5">'[3]COMPARATIVO'!#REF!</definedName>
    <definedName name="_Fator_atualiza_outorga" localSheetId="1">'[3]COMPARATIVO'!#REF!</definedName>
    <definedName name="_Fator_atualiza_outorga" localSheetId="4">'[3]COMPARATIVO'!#REF!</definedName>
    <definedName name="_Fator_atualiza_outorga">'[3]COMPARATIVO'!#REF!</definedName>
    <definedName name="_Fill" localSheetId="6" hidden="1">#REF!</definedName>
    <definedName name="_Fill" localSheetId="5" hidden="1">#REF!</definedName>
    <definedName name="_Fill" localSheetId="1" hidden="1">#REF!</definedName>
    <definedName name="_Fill" localSheetId="4" hidden="1">#REF!</definedName>
    <definedName name="_Fill" hidden="1">#REF!</definedName>
    <definedName name="_Fillb" localSheetId="6" hidden="1">#REF!</definedName>
    <definedName name="_Fillb" localSheetId="5" hidden="1">#REF!</definedName>
    <definedName name="_Fillb" localSheetId="1" hidden="1">#REF!</definedName>
    <definedName name="_Fillb" localSheetId="4" hidden="1">#REF!</definedName>
    <definedName name="_Fillb" hidden="1">#REF!</definedName>
    <definedName name="_Indice_Operacao">'[3]COMPARATIVO'!$J$20</definedName>
    <definedName name="_MLH1" localSheetId="6">#REF!</definedName>
    <definedName name="_MLH1" localSheetId="5">#REF!</definedName>
    <definedName name="_MLH1" localSheetId="1">#REF!</definedName>
    <definedName name="_MLH1" localSheetId="4">#REF!</definedName>
    <definedName name="_MLH1">#REF!</definedName>
    <definedName name="_MLH2" localSheetId="6">#REF!</definedName>
    <definedName name="_MLH2" localSheetId="5">#REF!</definedName>
    <definedName name="_MLH2" localSheetId="1">#REF!</definedName>
    <definedName name="_MLH2" localSheetId="4">#REF!</definedName>
    <definedName name="_MLH2">#REF!</definedName>
    <definedName name="_MLH3" localSheetId="6">#REF!</definedName>
    <definedName name="_MLH3" localSheetId="5">#REF!</definedName>
    <definedName name="_MLH3" localSheetId="1">#REF!</definedName>
    <definedName name="_MLH3" localSheetId="4">#REF!</definedName>
    <definedName name="_MLH3">#REF!</definedName>
    <definedName name="_PU1" localSheetId="6">'[1]OBRJU95'!#REF!</definedName>
    <definedName name="_PU1" localSheetId="5">'[1]OBRJU95'!#REF!</definedName>
    <definedName name="_PU1" localSheetId="1">'[1]OBRJU95'!#REF!</definedName>
    <definedName name="_PU1" localSheetId="4">'[1]OBRJU95'!#REF!</definedName>
    <definedName name="_PU1">'[1]OBRJU95'!#REF!</definedName>
    <definedName name="_RC" localSheetId="6">#REF!</definedName>
    <definedName name="_RC" localSheetId="5">#REF!</definedName>
    <definedName name="_RC" localSheetId="1">#REF!</definedName>
    <definedName name="_RC" localSheetId="4">#REF!</definedName>
    <definedName name="_RC">#REF!</definedName>
    <definedName name="_TA1" localSheetId="6">'[1]OBRJU95'!#REF!</definedName>
    <definedName name="_TA1" localSheetId="5">'[1]OBRJU95'!#REF!</definedName>
    <definedName name="_TA1" localSheetId="1">'[1]OBRJU95'!#REF!</definedName>
    <definedName name="_TA1" localSheetId="4">'[1]OBRJU95'!#REF!</definedName>
    <definedName name="_TA1">'[1]OBRJU95'!#REF!</definedName>
    <definedName name="_TA2" localSheetId="6">'[1]OBRJU95'!#REF!</definedName>
    <definedName name="_TA2" localSheetId="5">'[1]OBRJU95'!#REF!</definedName>
    <definedName name="_TA2" localSheetId="1">'[1]OBRJU95'!#REF!</definedName>
    <definedName name="_TA2" localSheetId="4">'[1]OBRJU95'!#REF!</definedName>
    <definedName name="_TA2">'[1]OBRJU95'!#REF!</definedName>
    <definedName name="_Table1_In1" localSheetId="6" hidden="1">#REF!</definedName>
    <definedName name="_Table1_In1" localSheetId="5" hidden="1">#REF!</definedName>
    <definedName name="_Table1_In1" localSheetId="1" hidden="1">#REF!</definedName>
    <definedName name="_Table1_In1" localSheetId="4" hidden="1">#REF!</definedName>
    <definedName name="_Table1_In1" hidden="1">#REF!</definedName>
    <definedName name="_Table1_Out" localSheetId="6" hidden="1">#REF!</definedName>
    <definedName name="_Table1_Out" localSheetId="5" hidden="1">#REF!</definedName>
    <definedName name="_Table1_Out" localSheetId="1" hidden="1">#REF!</definedName>
    <definedName name="_Table1_Out" localSheetId="4" hidden="1">#REF!</definedName>
    <definedName name="_Table1_Out" hidden="1">#REF!</definedName>
    <definedName name="_Table2_In1" localSheetId="6" hidden="1">#REF!</definedName>
    <definedName name="_Table2_In1" localSheetId="5" hidden="1">#REF!</definedName>
    <definedName name="_Table2_In1" localSheetId="1" hidden="1">#REF!</definedName>
    <definedName name="_Table2_In1" localSheetId="4" hidden="1">#REF!</definedName>
    <definedName name="_Table2_In1" hidden="1">#REF!</definedName>
    <definedName name="_Table2_Out" localSheetId="6" hidden="1">#REF!</definedName>
    <definedName name="_Table2_Out" localSheetId="5" hidden="1">#REF!</definedName>
    <definedName name="_Table2_Out" localSheetId="1" hidden="1">#REF!</definedName>
    <definedName name="_Table2_Out" localSheetId="4" hidden="1">#REF!</definedName>
    <definedName name="_Table2_Out" hidden="1">#REF!</definedName>
    <definedName name="_VAX1" localSheetId="6">#REF!</definedName>
    <definedName name="_VAX1" localSheetId="5">#REF!</definedName>
    <definedName name="_VAX1" localSheetId="1">#REF!</definedName>
    <definedName name="_VAX1" localSheetId="4">#REF!</definedName>
    <definedName name="_VAX1">#REF!</definedName>
    <definedName name="_VAX2" localSheetId="6">#REF!</definedName>
    <definedName name="_VAX2" localSheetId="5">#REF!</definedName>
    <definedName name="_VAX2" localSheetId="1">#REF!</definedName>
    <definedName name="_VAX2" localSheetId="4">#REF!</definedName>
    <definedName name="_VAX2">#REF!</definedName>
    <definedName name="_VRL1" localSheetId="6">#REF!</definedName>
    <definedName name="_VRL1" localSheetId="5">#REF!</definedName>
    <definedName name="_VRL1" localSheetId="1">#REF!</definedName>
    <definedName name="_VRL1" localSheetId="4">#REF!</definedName>
    <definedName name="_VRL1">#REF!</definedName>
    <definedName name="_VRL2" localSheetId="6">#REF!</definedName>
    <definedName name="_VRL2" localSheetId="5">#REF!</definedName>
    <definedName name="_VRL2" localSheetId="1">#REF!</definedName>
    <definedName name="_VRL2" localSheetId="4">#REF!</definedName>
    <definedName name="_VRL2">#REF!</definedName>
    <definedName name="_VRL3" localSheetId="6">#REF!</definedName>
    <definedName name="_VRL3" localSheetId="5">#REF!</definedName>
    <definedName name="_VRL3" localSheetId="1">#REF!</definedName>
    <definedName name="_VRL3" localSheetId="4">#REF!</definedName>
    <definedName name="_VRL3">#REF!</definedName>
    <definedName name="A" localSheetId="6">#REF!</definedName>
    <definedName name="A" localSheetId="5">#REF!</definedName>
    <definedName name="A" localSheetId="1">#REF!</definedName>
    <definedName name="A" localSheetId="4">#REF!</definedName>
    <definedName name="A">#REF!</definedName>
    <definedName name="a6.ncg" localSheetId="6">#REF!</definedName>
    <definedName name="a6.ncg" localSheetId="5">#REF!</definedName>
    <definedName name="a6.ncg" localSheetId="1">#REF!</definedName>
    <definedName name="a6.ncg" localSheetId="4">#REF!</definedName>
    <definedName name="a6.ncg">#REF!</definedName>
    <definedName name="aa" localSheetId="6">'[1]Quilometragem de Setor'!#REF!</definedName>
    <definedName name="aa" localSheetId="5">'[1]Quilometragem de Setor'!#REF!</definedName>
    <definedName name="aa" localSheetId="1">'[1]Quilometragem de Setor'!#REF!</definedName>
    <definedName name="aa" localSheetId="4">'[1]Quilometragem de Setor'!#REF!</definedName>
    <definedName name="aa">'[1]Quilometragem de Setor'!#REF!</definedName>
    <definedName name="AAA" localSheetId="6">#REF!</definedName>
    <definedName name="AAA" localSheetId="5">#REF!</definedName>
    <definedName name="AAA" localSheetId="1">#REF!</definedName>
    <definedName name="AAA" localSheetId="4">#REF!</definedName>
    <definedName name="AAA">#REF!</definedName>
    <definedName name="aaaa" localSheetId="1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aaaa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AB" localSheetId="6">#REF!</definedName>
    <definedName name="AB" localSheetId="5">#REF!</definedName>
    <definedName name="AB" localSheetId="1">#REF!</definedName>
    <definedName name="AB" localSheetId="4">#REF!</definedName>
    <definedName name="AB">#REF!</definedName>
    <definedName name="Acréscimo_de_hora_extra" localSheetId="6">#REF!</definedName>
    <definedName name="Acréscimo_de_hora_extra" localSheetId="5">#REF!</definedName>
    <definedName name="Acréscimo_de_hora_extra" localSheetId="1">#REF!</definedName>
    <definedName name="Acréscimo_de_hora_extra" localSheetId="4">#REF!</definedName>
    <definedName name="Acréscimo_de_hora_extra">#REF!</definedName>
    <definedName name="Acréscimo_feriado" localSheetId="6">#REF!</definedName>
    <definedName name="Acréscimo_feriado" localSheetId="5">#REF!</definedName>
    <definedName name="Acréscimo_feriado" localSheetId="1">#REF!</definedName>
    <definedName name="Acréscimo_feriado" localSheetId="4">#REF!</definedName>
    <definedName name="Acréscimo_feriado">#REF!</definedName>
    <definedName name="AD" localSheetId="6">#REF!</definedName>
    <definedName name="AD" localSheetId="5">#REF!</definedName>
    <definedName name="AD" localSheetId="1">#REF!</definedName>
    <definedName name="AD" localSheetId="4">#REF!</definedName>
    <definedName name="AD">#REF!</definedName>
    <definedName name="ADEQ">"Texto 9"</definedName>
    <definedName name="Adicional_noturno" localSheetId="6">#REF!</definedName>
    <definedName name="Adicional_noturno" localSheetId="5">#REF!</definedName>
    <definedName name="Adicional_noturno" localSheetId="1">#REF!</definedName>
    <definedName name="Adicional_noturno" localSheetId="4">#REF!</definedName>
    <definedName name="Adicional_noturno">#REF!</definedName>
    <definedName name="ADNOTURNO" localSheetId="6">#REF!</definedName>
    <definedName name="ADNOTURNO" localSheetId="5">#REF!</definedName>
    <definedName name="ADNOTURNO" localSheetId="1">#REF!</definedName>
    <definedName name="ADNOTURNO" localSheetId="4">#REF!</definedName>
    <definedName name="ADNOTURNO">#REF!</definedName>
    <definedName name="AF" localSheetId="6">#REF!</definedName>
    <definedName name="AF" localSheetId="5">#REF!</definedName>
    <definedName name="AF" localSheetId="1">#REF!</definedName>
    <definedName name="AF" localSheetId="4">#REF!</definedName>
    <definedName name="AF">#REF!</definedName>
    <definedName name="AGRUPAMENTO_I" localSheetId="6">#REF!</definedName>
    <definedName name="AGRUPAMENTO_I" localSheetId="5">#REF!</definedName>
    <definedName name="AGRUPAMENTO_I" localSheetId="1">#REF!</definedName>
    <definedName name="AGRUPAMENTO_I" localSheetId="4">#REF!</definedName>
    <definedName name="AGRUPAMENTO_I">#REF!</definedName>
    <definedName name="AGRUPAMENTO_II" localSheetId="6">#REF!</definedName>
    <definedName name="AGRUPAMENTO_II" localSheetId="5">#REF!</definedName>
    <definedName name="AGRUPAMENTO_II" localSheetId="1">#REF!</definedName>
    <definedName name="AGRUPAMENTO_II" localSheetId="4">#REF!</definedName>
    <definedName name="AGRUPAMENTO_II">#REF!</definedName>
    <definedName name="AGRUPAMENTO_III" localSheetId="6">#REF!</definedName>
    <definedName name="AGRUPAMENTO_III" localSheetId="5">#REF!</definedName>
    <definedName name="AGRUPAMENTO_III" localSheetId="1">#REF!</definedName>
    <definedName name="AGRUPAMENTO_III" localSheetId="4">#REF!</definedName>
    <definedName name="AGRUPAMENTO_III">#REF!</definedName>
    <definedName name="AGRUPAMENTO_IV" localSheetId="6">#REF!</definedName>
    <definedName name="AGRUPAMENTO_IV" localSheetId="5">#REF!</definedName>
    <definedName name="AGRUPAMENTO_IV" localSheetId="1">#REF!</definedName>
    <definedName name="AGRUPAMENTO_IV" localSheetId="4">#REF!</definedName>
    <definedName name="AGRUPAMENTO_IV">#REF!</definedName>
    <definedName name="AGRUPAMENTO_V" localSheetId="6">#REF!</definedName>
    <definedName name="AGRUPAMENTO_V" localSheetId="5">#REF!</definedName>
    <definedName name="AGRUPAMENTO_V" localSheetId="1">#REF!</definedName>
    <definedName name="AGRUPAMENTO_V" localSheetId="4">#REF!</definedName>
    <definedName name="AGRUPAMENTO_V">#REF!</definedName>
    <definedName name="AIR" localSheetId="6">#REF!</definedName>
    <definedName name="AIR" localSheetId="5">#REF!</definedName>
    <definedName name="AIR" localSheetId="1">#REF!</definedName>
    <definedName name="AIR" localSheetId="4">#REF!</definedName>
    <definedName name="AIR">#REF!</definedName>
    <definedName name="Ajudante_diu_cap_mec" localSheetId="6">#REF!</definedName>
    <definedName name="Ajudante_diu_cap_mec" localSheetId="5">#REF!</definedName>
    <definedName name="Ajudante_diu_cap_mec" localSheetId="1">#REF!</definedName>
    <definedName name="Ajudante_diu_cap_mec" localSheetId="4">#REF!</definedName>
    <definedName name="Ajudante_diu_cap_mec">#REF!</definedName>
    <definedName name="Ajudante_diu_cap_mec_res" localSheetId="6">#REF!</definedName>
    <definedName name="Ajudante_diu_cap_mec_res" localSheetId="5">#REF!</definedName>
    <definedName name="Ajudante_diu_cap_mec_res" localSheetId="1">#REF!</definedName>
    <definedName name="Ajudante_diu_cap_mec_res" localSheetId="4">#REF!</definedName>
    <definedName name="Ajudante_diu_cap_mec_res">#REF!</definedName>
    <definedName name="Ajudante_diu_eq_padrão" localSheetId="6">#REF!</definedName>
    <definedName name="Ajudante_diu_eq_padrão" localSheetId="5">#REF!</definedName>
    <definedName name="Ajudante_diu_eq_padrão" localSheetId="1">#REF!</definedName>
    <definedName name="Ajudante_diu_eq_padrão" localSheetId="4">#REF!</definedName>
    <definedName name="Ajudante_diu_eq_padrão">#REF!</definedName>
    <definedName name="Ajudante_diu_eq_padrão_res" localSheetId="6">#REF!</definedName>
    <definedName name="Ajudante_diu_eq_padrão_res" localSheetId="5">#REF!</definedName>
    <definedName name="Ajudante_diu_eq_padrão_res" localSheetId="1">#REF!</definedName>
    <definedName name="Ajudante_diu_eq_padrão_res" localSheetId="4">#REF!</definedName>
    <definedName name="Ajudante_diu_eq_padrão_res">#REF!</definedName>
    <definedName name="Ajudante_diu_lav_vias" localSheetId="6">#REF!</definedName>
    <definedName name="Ajudante_diu_lav_vias" localSheetId="5">#REF!</definedName>
    <definedName name="Ajudante_diu_lav_vias" localSheetId="1">#REF!</definedName>
    <definedName name="Ajudante_diu_lav_vias" localSheetId="4">#REF!</definedName>
    <definedName name="Ajudante_diu_lav_vias">#REF!</definedName>
    <definedName name="Ajudante_diu_lav_vias_res" localSheetId="6">#REF!</definedName>
    <definedName name="Ajudante_diu_lav_vias_res" localSheetId="5">#REF!</definedName>
    <definedName name="Ajudante_diu_lav_vias_res" localSheetId="1">#REF!</definedName>
    <definedName name="Ajudante_diu_lav_vias_res" localSheetId="4">#REF!</definedName>
    <definedName name="Ajudante_diu_lav_vias_res">#REF!</definedName>
    <definedName name="Ajudante_diu_op_aterro" localSheetId="6">#REF!</definedName>
    <definedName name="Ajudante_diu_op_aterro" localSheetId="5">#REF!</definedName>
    <definedName name="Ajudante_diu_op_aterro" localSheetId="1">#REF!</definedName>
    <definedName name="Ajudante_diu_op_aterro" localSheetId="4">#REF!</definedName>
    <definedName name="Ajudante_diu_op_aterro">#REF!</definedName>
    <definedName name="Ajudante_diu_op_aterro_res" localSheetId="6">#REF!</definedName>
    <definedName name="Ajudante_diu_op_aterro_res" localSheetId="5">#REF!</definedName>
    <definedName name="Ajudante_diu_op_aterro_res" localSheetId="1">#REF!</definedName>
    <definedName name="Ajudante_diu_op_aterro_res" localSheetId="4">#REF!</definedName>
    <definedName name="Ajudante_diu_op_aterro_res">#REF!</definedName>
    <definedName name="Ajudante_diu_usi_rec_comp" localSheetId="6">#REF!</definedName>
    <definedName name="Ajudante_diu_usi_rec_comp" localSheetId="5">#REF!</definedName>
    <definedName name="Ajudante_diu_usi_rec_comp" localSheetId="1">#REF!</definedName>
    <definedName name="Ajudante_diu_usi_rec_comp" localSheetId="4">#REF!</definedName>
    <definedName name="Ajudante_diu_usi_rec_comp">#REF!</definedName>
    <definedName name="Ajudante_diu_usi_rec_comp_res" localSheetId="6">#REF!</definedName>
    <definedName name="Ajudante_diu_usi_rec_comp_res" localSheetId="5">#REF!</definedName>
    <definedName name="Ajudante_diu_usi_rec_comp_res" localSheetId="1">#REF!</definedName>
    <definedName name="Ajudante_diu_usi_rec_comp_res" localSheetId="4">#REF!</definedName>
    <definedName name="Ajudante_diu_usi_rec_comp_res">#REF!</definedName>
    <definedName name="Ajudante_diu_usi_tra_RSSS" localSheetId="6">#REF!</definedName>
    <definedName name="Ajudante_diu_usi_tra_RSSS" localSheetId="5">#REF!</definedName>
    <definedName name="Ajudante_diu_usi_tra_RSSS" localSheetId="1">#REF!</definedName>
    <definedName name="Ajudante_diu_usi_tra_RSSS" localSheetId="4">#REF!</definedName>
    <definedName name="Ajudante_diu_usi_tra_RSSS">#REF!</definedName>
    <definedName name="Ajudante_diu_usi_tra_RSSS_res" localSheetId="6">#REF!</definedName>
    <definedName name="Ajudante_diu_usi_tra_RSSS_res" localSheetId="5">#REF!</definedName>
    <definedName name="Ajudante_diu_usi_tra_RSSS_res" localSheetId="1">#REF!</definedName>
    <definedName name="Ajudante_diu_usi_tra_RSSS_res" localSheetId="4">#REF!</definedName>
    <definedName name="Ajudante_diu_usi_tra_RSSS_res">#REF!</definedName>
    <definedName name="Ajudante_not_cap_mec" localSheetId="6">#REF!</definedName>
    <definedName name="Ajudante_not_cap_mec" localSheetId="5">#REF!</definedName>
    <definedName name="Ajudante_not_cap_mec" localSheetId="1">#REF!</definedName>
    <definedName name="Ajudante_not_cap_mec" localSheetId="4">#REF!</definedName>
    <definedName name="Ajudante_not_cap_mec">#REF!</definedName>
    <definedName name="Ajudante_not_cap_mec_res" localSheetId="6">#REF!</definedName>
    <definedName name="Ajudante_not_cap_mec_res" localSheetId="5">#REF!</definedName>
    <definedName name="Ajudante_not_cap_mec_res" localSheetId="1">#REF!</definedName>
    <definedName name="Ajudante_not_cap_mec_res" localSheetId="4">#REF!</definedName>
    <definedName name="Ajudante_not_cap_mec_res">#REF!</definedName>
    <definedName name="Ajudante_not_eq_padrão" localSheetId="6">#REF!</definedName>
    <definedName name="Ajudante_not_eq_padrão" localSheetId="5">#REF!</definedName>
    <definedName name="Ajudante_not_eq_padrão" localSheetId="1">#REF!</definedName>
    <definedName name="Ajudante_not_eq_padrão" localSheetId="4">#REF!</definedName>
    <definedName name="Ajudante_not_eq_padrão">#REF!</definedName>
    <definedName name="Ajudante_not_eq_padrão_res" localSheetId="6">#REF!</definedName>
    <definedName name="Ajudante_not_eq_padrão_res" localSheetId="5">#REF!</definedName>
    <definedName name="Ajudante_not_eq_padrão_res" localSheetId="1">#REF!</definedName>
    <definedName name="Ajudante_not_eq_padrão_res" localSheetId="4">#REF!</definedName>
    <definedName name="Ajudante_not_eq_padrão_res">#REF!</definedName>
    <definedName name="Ajudante_not_lav_vias" localSheetId="6">#REF!</definedName>
    <definedName name="Ajudante_not_lav_vias" localSheetId="5">#REF!</definedName>
    <definedName name="Ajudante_not_lav_vias" localSheetId="1">#REF!</definedName>
    <definedName name="Ajudante_not_lav_vias" localSheetId="4">#REF!</definedName>
    <definedName name="Ajudante_not_lav_vias">#REF!</definedName>
    <definedName name="Ajudante_not_lav_vias_res" localSheetId="6">#REF!</definedName>
    <definedName name="Ajudante_not_lav_vias_res" localSheetId="5">#REF!</definedName>
    <definedName name="Ajudante_not_lav_vias_res" localSheetId="1">#REF!</definedName>
    <definedName name="Ajudante_not_lav_vias_res" localSheetId="4">#REF!</definedName>
    <definedName name="Ajudante_not_lav_vias_res">#REF!</definedName>
    <definedName name="Ajudante_not_op_aterro" localSheetId="6">#REF!</definedName>
    <definedName name="Ajudante_not_op_aterro" localSheetId="5">#REF!</definedName>
    <definedName name="Ajudante_not_op_aterro" localSheetId="1">#REF!</definedName>
    <definedName name="Ajudante_not_op_aterro" localSheetId="4">#REF!</definedName>
    <definedName name="Ajudante_not_op_aterro">#REF!</definedName>
    <definedName name="Ajudante_not_op_aterro_res" localSheetId="6">#REF!</definedName>
    <definedName name="Ajudante_not_op_aterro_res" localSheetId="5">#REF!</definedName>
    <definedName name="Ajudante_not_op_aterro_res" localSheetId="1">#REF!</definedName>
    <definedName name="Ajudante_not_op_aterro_res" localSheetId="4">#REF!</definedName>
    <definedName name="Ajudante_not_op_aterro_res">#REF!</definedName>
    <definedName name="Ajudante_not_usi_rec_comp" localSheetId="6">#REF!</definedName>
    <definedName name="Ajudante_not_usi_rec_comp" localSheetId="5">#REF!</definedName>
    <definedName name="Ajudante_not_usi_rec_comp" localSheetId="1">#REF!</definedName>
    <definedName name="Ajudante_not_usi_rec_comp" localSheetId="4">#REF!</definedName>
    <definedName name="Ajudante_not_usi_rec_comp">#REF!</definedName>
    <definedName name="Ajudante_not_usi_rec_comp_res" localSheetId="6">#REF!</definedName>
    <definedName name="Ajudante_not_usi_rec_comp_res" localSheetId="5">#REF!</definedName>
    <definedName name="Ajudante_not_usi_rec_comp_res" localSheetId="1">#REF!</definedName>
    <definedName name="Ajudante_not_usi_rec_comp_res" localSheetId="4">#REF!</definedName>
    <definedName name="Ajudante_not_usi_rec_comp_res">#REF!</definedName>
    <definedName name="Ajudante_not_usi_tra_RSSS" localSheetId="6">#REF!</definedName>
    <definedName name="Ajudante_not_usi_tra_RSSS" localSheetId="5">#REF!</definedName>
    <definedName name="Ajudante_not_usi_tra_RSSS" localSheetId="1">#REF!</definedName>
    <definedName name="Ajudante_not_usi_tra_RSSS" localSheetId="4">#REF!</definedName>
    <definedName name="Ajudante_not_usi_tra_RSSS">#REF!</definedName>
    <definedName name="Ajudante_not_usi_tra_RSSS_res" localSheetId="6">#REF!</definedName>
    <definedName name="Ajudante_not_usi_tra_RSSS_res" localSheetId="5">#REF!</definedName>
    <definedName name="Ajudante_not_usi_tra_RSSS_res" localSheetId="1">#REF!</definedName>
    <definedName name="Ajudante_not_usi_tra_RSSS_res" localSheetId="4">#REF!</definedName>
    <definedName name="Ajudante_not_usi_tra_RSSS_res">#REF!</definedName>
    <definedName name="amortizaciones" localSheetId="1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amortizaciones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Análise" localSheetId="6">#REF!</definedName>
    <definedName name="Análise" localSheetId="5">#REF!</definedName>
    <definedName name="Análise" localSheetId="1">#REF!</definedName>
    <definedName name="Análise" localSheetId="4">#REF!</definedName>
    <definedName name="Análise">#REF!</definedName>
    <definedName name="AnimCapa" localSheetId="6">#REF!</definedName>
    <definedName name="AnimCapa" localSheetId="5">#REF!</definedName>
    <definedName name="AnimCapa" localSheetId="1">#REF!</definedName>
    <definedName name="AnimCapa" localSheetId="4">#REF!</definedName>
    <definedName name="AnimCapa">#REF!</definedName>
    <definedName name="AnimDetalhes" localSheetId="6">#REF!</definedName>
    <definedName name="AnimDetalhes" localSheetId="5">#REF!</definedName>
    <definedName name="AnimDetalhes" localSheetId="1">#REF!</definedName>
    <definedName name="AnimDetalhes" localSheetId="4">#REF!</definedName>
    <definedName name="AnimDetalhes">#REF!</definedName>
    <definedName name="Apoio" localSheetId="6">#REF!</definedName>
    <definedName name="Apoio" localSheetId="5">#REF!</definedName>
    <definedName name="Apoio" localSheetId="1">#REF!</definedName>
    <definedName name="Apoio" localSheetId="4">#REF!</definedName>
    <definedName name="Apoio">#REF!</definedName>
    <definedName name="_xlnm.Print_Area" localSheetId="7">'Adm. Projeto'!$B$2:$F$41</definedName>
    <definedName name="_xlnm.Print_Area" localSheetId="0">'Enc. Sociais'!$B$2:$D$34</definedName>
    <definedName name="_xlnm.Print_Area" localSheetId="1">'RESUMO'!$B$2:$G$11</definedName>
    <definedName name="Area_impressao_IM" localSheetId="3">'CAPINA SEDE'!$A$1:$N$301</definedName>
    <definedName name="Area_impressao_IM" localSheetId="2">'COLETA RSU'!$A$1:$N$565</definedName>
    <definedName name="Area_impressao_IM" localSheetId="6">'HIHIENIZAÇÃO SEDE'!$A$1:$N$177</definedName>
    <definedName name="Area_impressao_IM" localSheetId="5">'PINTURA SEDE'!$A$1:$N$124</definedName>
    <definedName name="Area_impressao_IM" localSheetId="4">'VARRIÇÃO SEDE'!$A$1:$N$138</definedName>
    <definedName name="as" localSheetId="1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as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AterroCapa" localSheetId="6">#REF!</definedName>
    <definedName name="AterroCapa" localSheetId="5">#REF!</definedName>
    <definedName name="AterroCapa" localSheetId="1">#REF!</definedName>
    <definedName name="AterroCapa" localSheetId="4">#REF!</definedName>
    <definedName name="AterroCapa">#REF!</definedName>
    <definedName name="AterroDetalhes" localSheetId="6">#REF!</definedName>
    <definedName name="AterroDetalhes" localSheetId="5">#REF!</definedName>
    <definedName name="AterroDetalhes" localSheetId="1">#REF!</definedName>
    <definedName name="AterroDetalhes" localSheetId="4">#REF!</definedName>
    <definedName name="AterroDetalhes">#REF!</definedName>
    <definedName name="B" localSheetId="6">#REF!</definedName>
    <definedName name="B" localSheetId="5">#REF!</definedName>
    <definedName name="B" localSheetId="1">#REF!</definedName>
    <definedName name="B" localSheetId="4">#REF!</definedName>
    <definedName name="B">#REF!</definedName>
    <definedName name="BAL" localSheetId="6">#REF!</definedName>
    <definedName name="BAL" localSheetId="5">#REF!</definedName>
    <definedName name="BAL" localSheetId="1">#REF!</definedName>
    <definedName name="BAL" localSheetId="4">#REF!</definedName>
    <definedName name="BAL">#REF!</definedName>
    <definedName name="BAL0" localSheetId="6">#REF!</definedName>
    <definedName name="BAL0" localSheetId="5">#REF!</definedName>
    <definedName name="BAL0" localSheetId="1">#REF!</definedName>
    <definedName name="BAL0" localSheetId="4">#REF!</definedName>
    <definedName name="BAL0">#REF!</definedName>
    <definedName name="balance" localSheetId="1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balance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BALANÇO_PATRIMONIAL" localSheetId="6">#REF!</definedName>
    <definedName name="BALANÇO_PATRIMONIAL" localSheetId="5">#REF!</definedName>
    <definedName name="BALANÇO_PATRIMONIAL" localSheetId="1">#REF!</definedName>
    <definedName name="BALANÇO_PATRIMONIAL" localSheetId="4">#REF!</definedName>
    <definedName name="BALANÇO_PATRIMONIAL">#REF!</definedName>
    <definedName name="BALIA" localSheetId="6">#REF!</definedName>
    <definedName name="BALIA" localSheetId="5">#REF!</definedName>
    <definedName name="BALIA" localSheetId="1">#REF!</definedName>
    <definedName name="BALIA" localSheetId="4">#REF!</definedName>
    <definedName name="BALIA">#REF!</definedName>
    <definedName name="BANCO" localSheetId="6">#REF!</definedName>
    <definedName name="BANCO" localSheetId="5">#REF!</definedName>
    <definedName name="BANCO" localSheetId="1">#REF!</definedName>
    <definedName name="BANCO" localSheetId="4">#REF!</definedName>
    <definedName name="BANCO">#REF!</definedName>
    <definedName name="Banco_dados_IM" localSheetId="6">#REF!</definedName>
    <definedName name="Banco_dados_IM" localSheetId="5">#REF!</definedName>
    <definedName name="Banco_dados_IM" localSheetId="1">#REF!</definedName>
    <definedName name="Banco_dados_IM" localSheetId="4">#REF!</definedName>
    <definedName name="Banco_dados_IM">#REF!</definedName>
    <definedName name="Basc" localSheetId="6">#REF!</definedName>
    <definedName name="Basc" localSheetId="5">#REF!</definedName>
    <definedName name="Basc" localSheetId="1">#REF!</definedName>
    <definedName name="Basc" localSheetId="4">#REF!</definedName>
    <definedName name="Basc">#REF!</definedName>
    <definedName name="base_year" localSheetId="6">#REF!</definedName>
    <definedName name="base_year" localSheetId="5">#REF!</definedName>
    <definedName name="base_year" localSheetId="1">#REF!</definedName>
    <definedName name="base_year" localSheetId="4">#REF!</definedName>
    <definedName name="base_year">#REF!</definedName>
    <definedName name="BCOS" localSheetId="6">#REF!</definedName>
    <definedName name="BCOS" localSheetId="5">#REF!</definedName>
    <definedName name="BCOS" localSheetId="1">#REF!</definedName>
    <definedName name="BCOS" localSheetId="4">#REF!</definedName>
    <definedName name="BCOS">#REF!</definedName>
    <definedName name="BD_sal_aju_aterro" localSheetId="6">#REF!</definedName>
    <definedName name="BD_sal_aju_aterro" localSheetId="5">#REF!</definedName>
    <definedName name="BD_sal_aju_aterro" localSheetId="1">#REF!</definedName>
    <definedName name="BD_sal_aju_aterro" localSheetId="4">#REF!</definedName>
    <definedName name="BD_sal_aju_aterro">#REF!</definedName>
    <definedName name="BD_sal_aju_cam_aberto" localSheetId="6">#REF!</definedName>
    <definedName name="BD_sal_aju_cam_aberto" localSheetId="5">#REF!</definedName>
    <definedName name="BD_sal_aju_cam_aberto" localSheetId="1">#REF!</definedName>
    <definedName name="BD_sal_aju_cam_aberto" localSheetId="4">#REF!</definedName>
    <definedName name="BD_sal_aju_cam_aberto">#REF!</definedName>
    <definedName name="BD_sal_aju_mec_cam_com" localSheetId="6">#REF!</definedName>
    <definedName name="BD_sal_aju_mec_cam_com" localSheetId="5">#REF!</definedName>
    <definedName name="BD_sal_aju_mec_cam_com" localSheetId="1">#REF!</definedName>
    <definedName name="BD_sal_aju_mec_cam_com" localSheetId="4">#REF!</definedName>
    <definedName name="BD_sal_aju_mec_cam_com">#REF!</definedName>
    <definedName name="BD_sal_aju_usi_tra_RSSS" localSheetId="6">#REF!</definedName>
    <definedName name="BD_sal_aju_usi_tra_RSSS" localSheetId="5">#REF!</definedName>
    <definedName name="BD_sal_aju_usi_tra_RSSS" localSheetId="1">#REF!</definedName>
    <definedName name="BD_sal_aju_usi_tra_RSSS" localSheetId="4">#REF!</definedName>
    <definedName name="BD_sal_aju_usi_tra_RSSS">#REF!</definedName>
    <definedName name="BD_sal_carrinheiro" localSheetId="6">#REF!</definedName>
    <definedName name="BD_sal_carrinheiro" localSheetId="5">#REF!</definedName>
    <definedName name="BD_sal_carrinheiro" localSheetId="1">#REF!</definedName>
    <definedName name="BD_sal_carrinheiro" localSheetId="4">#REF!</definedName>
    <definedName name="BD_sal_carrinheiro">#REF!</definedName>
    <definedName name="BD_sal_coletor_dom" localSheetId="6">#REF!</definedName>
    <definedName name="BD_sal_coletor_dom" localSheetId="5">#REF!</definedName>
    <definedName name="BD_sal_coletor_dom" localSheetId="1">#REF!</definedName>
    <definedName name="BD_sal_coletor_dom" localSheetId="4">#REF!</definedName>
    <definedName name="BD_sal_coletor_dom">#REF!</definedName>
    <definedName name="BD_sal_coletor_hosp" localSheetId="6">#REF!</definedName>
    <definedName name="BD_sal_coletor_hosp" localSheetId="5">#REF!</definedName>
    <definedName name="BD_sal_coletor_hosp" localSheetId="1">#REF!</definedName>
    <definedName name="BD_sal_coletor_hosp" localSheetId="4">#REF!</definedName>
    <definedName name="BD_sal_coletor_hosp">#REF!</definedName>
    <definedName name="BD_sal_coletor_varrição" localSheetId="6">#REF!</definedName>
    <definedName name="BD_sal_coletor_varrição" localSheetId="5">#REF!</definedName>
    <definedName name="BD_sal_coletor_varrição" localSheetId="1">#REF!</definedName>
    <definedName name="BD_sal_coletor_varrição" localSheetId="4">#REF!</definedName>
    <definedName name="BD_sal_coletor_varrição">#REF!</definedName>
    <definedName name="BD_sal_encarregado" localSheetId="6">#REF!</definedName>
    <definedName name="BD_sal_encarregado" localSheetId="5">#REF!</definedName>
    <definedName name="BD_sal_encarregado" localSheetId="1">#REF!</definedName>
    <definedName name="BD_sal_encarregado" localSheetId="4">#REF!</definedName>
    <definedName name="BD_sal_encarregado">#REF!</definedName>
    <definedName name="BD_sal_encarregado_aterro" localSheetId="6">#REF!</definedName>
    <definedName name="BD_sal_encarregado_aterro" localSheetId="5">#REF!</definedName>
    <definedName name="BD_sal_encarregado_aterro" localSheetId="1">#REF!</definedName>
    <definedName name="BD_sal_encarregado_aterro" localSheetId="4">#REF!</definedName>
    <definedName name="BD_sal_encarregado_aterro">#REF!</definedName>
    <definedName name="BD_sal_feitor_varrição" localSheetId="6">#REF!</definedName>
    <definedName name="BD_sal_feitor_varrição" localSheetId="5">#REF!</definedName>
    <definedName name="BD_sal_feitor_varrição" localSheetId="1">#REF!</definedName>
    <definedName name="BD_sal_feitor_varrição" localSheetId="4">#REF!</definedName>
    <definedName name="BD_sal_feitor_varrição">#REF!</definedName>
    <definedName name="BD_sal_gari" localSheetId="6">#REF!</definedName>
    <definedName name="BD_sal_gari" localSheetId="5">#REF!</definedName>
    <definedName name="BD_sal_gari" localSheetId="1">#REF!</definedName>
    <definedName name="BD_sal_gari" localSheetId="4">#REF!</definedName>
    <definedName name="BD_sal_gari">#REF!</definedName>
    <definedName name="BD_sal_jardineiro" localSheetId="6">#REF!</definedName>
    <definedName name="BD_sal_jardineiro" localSheetId="5">#REF!</definedName>
    <definedName name="BD_sal_jardineiro" localSheetId="1">#REF!</definedName>
    <definedName name="BD_sal_jardineiro" localSheetId="4">#REF!</definedName>
    <definedName name="BD_sal_jardineiro">#REF!</definedName>
    <definedName name="BD_sal_lav_cam_com" localSheetId="6">#REF!</definedName>
    <definedName name="BD_sal_lav_cam_com" localSheetId="5">#REF!</definedName>
    <definedName name="BD_sal_lav_cam_com" localSheetId="1">#REF!</definedName>
    <definedName name="BD_sal_lav_cam_com" localSheetId="4">#REF!</definedName>
    <definedName name="BD_sal_lav_cam_com">#REF!</definedName>
    <definedName name="BD_sal_limp_boca_lobo" localSheetId="6">#REF!</definedName>
    <definedName name="BD_sal_limp_boca_lobo" localSheetId="5">#REF!</definedName>
    <definedName name="BD_sal_limp_boca_lobo" localSheetId="1">#REF!</definedName>
    <definedName name="BD_sal_limp_boca_lobo" localSheetId="4">#REF!</definedName>
    <definedName name="BD_sal_limp_boca_lobo">#REF!</definedName>
    <definedName name="BD_sal_limp_fossa" localSheetId="6">#REF!</definedName>
    <definedName name="BD_sal_limp_fossa" localSheetId="5">#REF!</definedName>
    <definedName name="BD_sal_limp_fossa" localSheetId="1">#REF!</definedName>
    <definedName name="BD_sal_limp_fossa" localSheetId="4">#REF!</definedName>
    <definedName name="BD_sal_limp_fossa">#REF!</definedName>
    <definedName name="BD_sal_mec_cam_com" localSheetId="6">#REF!</definedName>
    <definedName name="BD_sal_mec_cam_com" localSheetId="5">#REF!</definedName>
    <definedName name="BD_sal_mec_cam_com" localSheetId="1">#REF!</definedName>
    <definedName name="BD_sal_mec_cam_com" localSheetId="4">#REF!</definedName>
    <definedName name="BD_sal_mec_cam_com">#REF!</definedName>
    <definedName name="BD_sal_mot_cam_com" localSheetId="6">#REF!</definedName>
    <definedName name="BD_sal_mot_cam_com" localSheetId="5">#REF!</definedName>
    <definedName name="BD_sal_mot_cam_com" localSheetId="1">#REF!</definedName>
    <definedName name="BD_sal_mot_cam_com" localSheetId="4">#REF!</definedName>
    <definedName name="BD_sal_mot_cam_com">#REF!</definedName>
    <definedName name="BD_sal_op_balança" localSheetId="6">#REF!</definedName>
    <definedName name="BD_sal_op_balança" localSheetId="5">#REF!</definedName>
    <definedName name="BD_sal_op_balança" localSheetId="1">#REF!</definedName>
    <definedName name="BD_sal_op_balança" localSheetId="4">#REF!</definedName>
    <definedName name="BD_sal_op_balança">#REF!</definedName>
    <definedName name="BD_sal_op_maq_capinadeira" localSheetId="6">#REF!</definedName>
    <definedName name="BD_sal_op_maq_capinadeira" localSheetId="5">#REF!</definedName>
    <definedName name="BD_sal_op_maq_capinadeira" localSheetId="1">#REF!</definedName>
    <definedName name="BD_sal_op_maq_capinadeira" localSheetId="4">#REF!</definedName>
    <definedName name="BD_sal_op_maq_capinadeira">#REF!</definedName>
    <definedName name="BD_sal_op_pá_carr" localSheetId="6">#REF!</definedName>
    <definedName name="BD_sal_op_pá_carr" localSheetId="5">#REF!</definedName>
    <definedName name="BD_sal_op_pá_carr" localSheetId="1">#REF!</definedName>
    <definedName name="BD_sal_op_pá_carr" localSheetId="4">#REF!</definedName>
    <definedName name="BD_sal_op_pá_carr">#REF!</definedName>
    <definedName name="BD_sal_op_roçadeira" localSheetId="6">#REF!</definedName>
    <definedName name="BD_sal_op_roçadeira" localSheetId="5">#REF!</definedName>
    <definedName name="BD_sal_op_roçadeira" localSheetId="1">#REF!</definedName>
    <definedName name="BD_sal_op_roçadeira" localSheetId="4">#REF!</definedName>
    <definedName name="BD_sal_op_roçadeira">#REF!</definedName>
    <definedName name="BD_sal_op_rolo_com" localSheetId="6">#REF!</definedName>
    <definedName name="BD_sal_op_rolo_com" localSheetId="5">#REF!</definedName>
    <definedName name="BD_sal_op_rolo_com" localSheetId="1">#REF!</definedName>
    <definedName name="BD_sal_op_rolo_com" localSheetId="4">#REF!</definedName>
    <definedName name="BD_sal_op_rolo_com">#REF!</definedName>
    <definedName name="BD_sal_op_usi_tra_RSSS" localSheetId="6">#REF!</definedName>
    <definedName name="BD_sal_op_usi_tra_RSSS" localSheetId="5">#REF!</definedName>
    <definedName name="BD_sal_op_usi_tra_RSSS" localSheetId="1">#REF!</definedName>
    <definedName name="BD_sal_op_usi_tra_RSSS" localSheetId="4">#REF!</definedName>
    <definedName name="BD_sal_op_usi_tra_RSSS">#REF!</definedName>
    <definedName name="BD_sal_op_usina_rec_comp" localSheetId="6">#REF!</definedName>
    <definedName name="BD_sal_op_usina_rec_comp" localSheetId="5">#REF!</definedName>
    <definedName name="BD_sal_op_usina_rec_comp" localSheetId="1">#REF!</definedName>
    <definedName name="BD_sal_op_usina_rec_comp" localSheetId="4">#REF!</definedName>
    <definedName name="BD_sal_op_usina_rec_comp">#REF!</definedName>
    <definedName name="BD_sal_podador" localSheetId="6">#REF!</definedName>
    <definedName name="BD_sal_podador" localSheetId="5">#REF!</definedName>
    <definedName name="BD_sal_podador" localSheetId="1">#REF!</definedName>
    <definedName name="BD_sal_podador" localSheetId="4">#REF!</definedName>
    <definedName name="BD_sal_podador">#REF!</definedName>
    <definedName name="BD_sal_porteiro" localSheetId="6">#REF!</definedName>
    <definedName name="BD_sal_porteiro" localSheetId="5">#REF!</definedName>
    <definedName name="BD_sal_porteiro" localSheetId="1">#REF!</definedName>
    <definedName name="BD_sal_porteiro" localSheetId="4">#REF!</definedName>
    <definedName name="BD_sal_porteiro">#REF!</definedName>
    <definedName name="BD_sal_tratorista" localSheetId="6">#REF!</definedName>
    <definedName name="BD_sal_tratorista" localSheetId="5">#REF!</definedName>
    <definedName name="BD_sal_tratorista" localSheetId="1">#REF!</definedName>
    <definedName name="BD_sal_tratorista" localSheetId="4">#REF!</definedName>
    <definedName name="BD_sal_tratorista">#REF!</definedName>
    <definedName name="BD_sal_varredeira" localSheetId="6">#REF!</definedName>
    <definedName name="BD_sal_varredeira" localSheetId="5">#REF!</definedName>
    <definedName name="BD_sal_varredeira" localSheetId="1">#REF!</definedName>
    <definedName name="BD_sal_varredeira" localSheetId="4">#REF!</definedName>
    <definedName name="BD_sal_varredeira">#REF!</definedName>
    <definedName name="BD_sal_vigia" localSheetId="6">#REF!</definedName>
    <definedName name="BD_sal_vigia" localSheetId="5">#REF!</definedName>
    <definedName name="BD_sal_vigia" localSheetId="1">#REF!</definedName>
    <definedName name="BD_sal_vigia" localSheetId="4">#REF!</definedName>
    <definedName name="BD_sal_vigia">#REF!</definedName>
    <definedName name="BD01_20" localSheetId="6">#REF!</definedName>
    <definedName name="BD01_20" localSheetId="5">#REF!</definedName>
    <definedName name="BD01_20" localSheetId="1">#REF!</definedName>
    <definedName name="BD01_20" localSheetId="4">#REF!</definedName>
    <definedName name="BD01_20">#REF!</definedName>
    <definedName name="BD1_9" localSheetId="6">#REF!</definedName>
    <definedName name="BD1_9" localSheetId="5">#REF!</definedName>
    <definedName name="BD1_9" localSheetId="1">#REF!</definedName>
    <definedName name="BD1_9" localSheetId="4">#REF!</definedName>
    <definedName name="BD1_9">#REF!</definedName>
    <definedName name="BD100_900" localSheetId="6">#REF!</definedName>
    <definedName name="BD100_900" localSheetId="5">#REF!</definedName>
    <definedName name="BD100_900" localSheetId="1">#REF!</definedName>
    <definedName name="BD100_900" localSheetId="4">#REF!</definedName>
    <definedName name="BD100_900">#REF!</definedName>
    <definedName name="BD20_90" localSheetId="6">#REF!</definedName>
    <definedName name="BD20_90" localSheetId="5">#REF!</definedName>
    <definedName name="BD20_90" localSheetId="1">#REF!</definedName>
    <definedName name="BD20_90" localSheetId="4">#REF!</definedName>
    <definedName name="BD20_90">#REF!</definedName>
    <definedName name="BDE" localSheetId="6">#REF!</definedName>
    <definedName name="BDE" localSheetId="5">#REF!</definedName>
    <definedName name="BDE" localSheetId="1">#REF!</definedName>
    <definedName name="BDE" localSheetId="4">#REF!</definedName>
    <definedName name="BDE">#REF!</definedName>
    <definedName name="BDEQ" localSheetId="6">#REF!</definedName>
    <definedName name="BDEQ" localSheetId="5">#REF!</definedName>
    <definedName name="BDEQ" localSheetId="1">#REF!</definedName>
    <definedName name="BDEQ" localSheetId="4">#REF!</definedName>
    <definedName name="BDEQ">#REF!</definedName>
    <definedName name="bdi" localSheetId="6">#REF!</definedName>
    <definedName name="bdi" localSheetId="5">#REF!</definedName>
    <definedName name="bdi" localSheetId="1">#REF!</definedName>
    <definedName name="bdi" localSheetId="4">#REF!</definedName>
    <definedName name="bdi">#REF!</definedName>
    <definedName name="BDMO" localSheetId="6">#REF!</definedName>
    <definedName name="BDMO" localSheetId="5">#REF!</definedName>
    <definedName name="BDMO" localSheetId="1">#REF!</definedName>
    <definedName name="BDMO" localSheetId="4">#REF!</definedName>
    <definedName name="BDMO">#REF!</definedName>
    <definedName name="BERCO" localSheetId="6">#REF!</definedName>
    <definedName name="BERCO" localSheetId="5">#REF!</definedName>
    <definedName name="BERCO" localSheetId="1">#REF!</definedName>
    <definedName name="BERCO" localSheetId="4">#REF!</definedName>
    <definedName name="BERCO">#REF!</definedName>
    <definedName name="BLPH1" localSheetId="6" hidden="1">#REF!</definedName>
    <definedName name="BLPH1" localSheetId="5" hidden="1">#REF!</definedName>
    <definedName name="BLPH1" localSheetId="1" hidden="1">#REF!</definedName>
    <definedName name="BLPH1" localSheetId="4" hidden="1">#REF!</definedName>
    <definedName name="BLPH1" hidden="1">#REF!</definedName>
    <definedName name="BLPH14" localSheetId="6" hidden="1">#REF!</definedName>
    <definedName name="BLPH14" localSheetId="5" hidden="1">#REF!</definedName>
    <definedName name="BLPH14" localSheetId="1" hidden="1">#REF!</definedName>
    <definedName name="BLPH14" localSheetId="4" hidden="1">#REF!</definedName>
    <definedName name="BLPH14" hidden="1">#REF!</definedName>
    <definedName name="BLPH15" localSheetId="6" hidden="1">#REF!</definedName>
    <definedName name="BLPH15" localSheetId="5" hidden="1">#REF!</definedName>
    <definedName name="BLPH15" localSheetId="1" hidden="1">#REF!</definedName>
    <definedName name="BLPH15" localSheetId="4" hidden="1">#REF!</definedName>
    <definedName name="BLPH15" hidden="1">#REF!</definedName>
    <definedName name="BLPH2" localSheetId="6" hidden="1">#REF!</definedName>
    <definedName name="BLPH2" localSheetId="5" hidden="1">#REF!</definedName>
    <definedName name="BLPH2" localSheetId="1" hidden="1">#REF!</definedName>
    <definedName name="BLPH2" localSheetId="4" hidden="1">#REF!</definedName>
    <definedName name="BLPH2" hidden="1">#REF!</definedName>
    <definedName name="BLPH3" localSheetId="6" hidden="1">#REF!</definedName>
    <definedName name="BLPH3" localSheetId="5" hidden="1">#REF!</definedName>
    <definedName name="BLPH3" localSheetId="1" hidden="1">#REF!</definedName>
    <definedName name="BLPH3" localSheetId="4" hidden="1">#REF!</definedName>
    <definedName name="BLPH3" hidden="1">#REF!</definedName>
    <definedName name="BLPH4" localSheetId="6" hidden="1">#REF!</definedName>
    <definedName name="BLPH4" localSheetId="5" hidden="1">#REF!</definedName>
    <definedName name="BLPH4" localSheetId="1" hidden="1">#REF!</definedName>
    <definedName name="BLPH4" localSheetId="4" hidden="1">#REF!</definedName>
    <definedName name="BLPH4" hidden="1">#REF!</definedName>
    <definedName name="BLPH5" localSheetId="6" hidden="1">#REF!</definedName>
    <definedName name="BLPH5" localSheetId="5" hidden="1">#REF!</definedName>
    <definedName name="BLPH5" localSheetId="1" hidden="1">#REF!</definedName>
    <definedName name="BLPH5" localSheetId="4" hidden="1">#REF!</definedName>
    <definedName name="BLPH5" hidden="1">#REF!</definedName>
    <definedName name="Bomba_putzmeister" localSheetId="6">#REF!</definedName>
    <definedName name="Bomba_putzmeister" localSheetId="5">#REF!</definedName>
    <definedName name="Bomba_putzmeister" localSheetId="1">#REF!</definedName>
    <definedName name="Bomba_putzmeister" localSheetId="4">#REF!</definedName>
    <definedName name="Bomba_putzmeister">#REF!</definedName>
    <definedName name="BT" localSheetId="6">#REF!</definedName>
    <definedName name="BT" localSheetId="5">#REF!</definedName>
    <definedName name="BT" localSheetId="1">#REF!</definedName>
    <definedName name="BT" localSheetId="4">#REF!</definedName>
    <definedName name="BT">#REF!</definedName>
    <definedName name="BT__1" localSheetId="6">#REF!</definedName>
    <definedName name="BT__1" localSheetId="5">#REF!</definedName>
    <definedName name="BT__1" localSheetId="1">#REF!</definedName>
    <definedName name="BT__1" localSheetId="4">#REF!</definedName>
    <definedName name="BT__1">#REF!</definedName>
    <definedName name="BT_AOES" localSheetId="6">#REF!</definedName>
    <definedName name="BT_AOES" localSheetId="5">#REF!</definedName>
    <definedName name="BT_AOES" localSheetId="1">#REF!</definedName>
    <definedName name="BT_AOES" localSheetId="4">#REF!</definedName>
    <definedName name="BT_AOES">#REF!</definedName>
    <definedName name="BT_BLH" localSheetId="6">#REF!</definedName>
    <definedName name="BT_BLH" localSheetId="5">#REF!</definedName>
    <definedName name="BT_BLH" localSheetId="1">#REF!</definedName>
    <definedName name="BT_BLH" localSheetId="4">#REF!</definedName>
    <definedName name="BT_BLH">#REF!</definedName>
    <definedName name="BT_CEM" localSheetId="6">#REF!</definedName>
    <definedName name="BT_CEM" localSheetId="5">#REF!</definedName>
    <definedName name="BT_CEM" localSheetId="1">#REF!</definedName>
    <definedName name="BT_CEM" localSheetId="4">#REF!</definedName>
    <definedName name="BT_CEM">#REF!</definedName>
    <definedName name="BT_CTAVO" localSheetId="6">#REF!</definedName>
    <definedName name="BT_CTAVO" localSheetId="5">#REF!</definedName>
    <definedName name="BT_CTAVO" localSheetId="1">#REF!</definedName>
    <definedName name="BT_CTAVO" localSheetId="4">#REF!</definedName>
    <definedName name="BT_CTAVO">#REF!</definedName>
    <definedName name="BT_DE" localSheetId="6">#REF!</definedName>
    <definedName name="BT_DE" localSheetId="5">#REF!</definedName>
    <definedName name="BT_DE" localSheetId="1">#REF!</definedName>
    <definedName name="BT_DE" localSheetId="4">#REF!</definedName>
    <definedName name="BT_DE">#REF!</definedName>
    <definedName name="BT_E" localSheetId="6">#REF!</definedName>
    <definedName name="BT_E" localSheetId="5">#REF!</definedName>
    <definedName name="BT_E" localSheetId="1">#REF!</definedName>
    <definedName name="BT_E" localSheetId="4">#REF!</definedName>
    <definedName name="BT_E">#REF!</definedName>
    <definedName name="BT_EVG" localSheetId="6">#REF!</definedName>
    <definedName name="BT_EVG" localSheetId="5">#REF!</definedName>
    <definedName name="BT_EVG" localSheetId="1">#REF!</definedName>
    <definedName name="BT_EVG" localSheetId="4">#REF!</definedName>
    <definedName name="BT_EVG">#REF!</definedName>
    <definedName name="BT_MDA" localSheetId="6">#REF!</definedName>
    <definedName name="BT_MDA" localSheetId="5">#REF!</definedName>
    <definedName name="BT_MDA" localSheetId="1">#REF!</definedName>
    <definedName name="BT_MDA" localSheetId="4">#REF!</definedName>
    <definedName name="BT_MDA">#REF!</definedName>
    <definedName name="BT_MIL" localSheetId="6">#REF!</definedName>
    <definedName name="BT_MIL" localSheetId="5">#REF!</definedName>
    <definedName name="BT_MIL" localSheetId="1">#REF!</definedName>
    <definedName name="BT_MIL" localSheetId="4">#REF!</definedName>
    <definedName name="BT_MIL">#REF!</definedName>
    <definedName name="BT_MLH" localSheetId="6">#REF!</definedName>
    <definedName name="BT_MLH" localSheetId="5">#REF!</definedName>
    <definedName name="BT_MLH" localSheetId="1">#REF!</definedName>
    <definedName name="BT_MLH" localSheetId="4">#REF!</definedName>
    <definedName name="BT_MLH">#REF!</definedName>
    <definedName name="BT_VG" localSheetId="6">#REF!</definedName>
    <definedName name="BT_VG" localSheetId="5">#REF!</definedName>
    <definedName name="BT_VG" localSheetId="1">#REF!</definedName>
    <definedName name="BT_VG" localSheetId="4">#REF!</definedName>
    <definedName name="BT_VG">#REF!</definedName>
    <definedName name="C_" localSheetId="6">#REF!</definedName>
    <definedName name="C_" localSheetId="5">#REF!</definedName>
    <definedName name="C_" localSheetId="1">#REF!</definedName>
    <definedName name="C_" localSheetId="4">#REF!</definedName>
    <definedName name="C_">#REF!</definedName>
    <definedName name="cant" localSheetId="6">#REF!</definedName>
    <definedName name="cant" localSheetId="5">#REF!</definedName>
    <definedName name="cant" localSheetId="1">#REF!</definedName>
    <definedName name="cant" localSheetId="4">#REF!</definedName>
    <definedName name="cant">#REF!</definedName>
    <definedName name="CAPAG">"Texto 12"</definedName>
    <definedName name="capex_03" localSheetId="6">#REF!</definedName>
    <definedName name="capex_03" localSheetId="5">#REF!</definedName>
    <definedName name="capex_03" localSheetId="1">#REF!</definedName>
    <definedName name="capex_03" localSheetId="4">#REF!</definedName>
    <definedName name="capex_03">#REF!</definedName>
    <definedName name="CAPEXO_PROFILE" localSheetId="6">#REF!</definedName>
    <definedName name="CAPEXO_PROFILE" localSheetId="5">#REF!</definedName>
    <definedName name="CAPEXO_PROFILE" localSheetId="1">#REF!</definedName>
    <definedName name="CAPEXO_PROFILE" localSheetId="4">#REF!</definedName>
    <definedName name="CAPEXO_PROFILE">#REF!</definedName>
    <definedName name="Carr" localSheetId="6">#REF!</definedName>
    <definedName name="Carr" localSheetId="5">#REF!</definedName>
    <definedName name="Carr" localSheetId="1">#REF!</definedName>
    <definedName name="Carr" localSheetId="4">#REF!</definedName>
    <definedName name="Carr">#REF!</definedName>
    <definedName name="CASENAME" localSheetId="6">#REF!</definedName>
    <definedName name="CASENAME" localSheetId="5">#REF!</definedName>
    <definedName name="CASENAME" localSheetId="1">#REF!</definedName>
    <definedName name="CASENAME" localSheetId="4">#REF!</definedName>
    <definedName name="CASENAME">#REF!</definedName>
    <definedName name="CASENUMBER" localSheetId="6">#REF!</definedName>
    <definedName name="CASENUMBER" localSheetId="5">#REF!</definedName>
    <definedName name="CASENUMBER" localSheetId="1">#REF!</definedName>
    <definedName name="CASENUMBER" localSheetId="4">#REF!</definedName>
    <definedName name="CASENUMBER">#REF!</definedName>
    <definedName name="CCSA" localSheetId="6">#REF!</definedName>
    <definedName name="CCSA" localSheetId="5">#REF!</definedName>
    <definedName name="CCSA" localSheetId="1">#REF!</definedName>
    <definedName name="CCSA" localSheetId="4">#REF!</definedName>
    <definedName name="CCSA">#REF!</definedName>
    <definedName name="cen_constr">'[4]Results'!$G$49</definedName>
    <definedName name="Cesta_Básica" localSheetId="6">#REF!</definedName>
    <definedName name="Cesta_Básica" localSheetId="5">#REF!</definedName>
    <definedName name="Cesta_Básica" localSheetId="1">#REF!</definedName>
    <definedName name="Cesta_Básica" localSheetId="4">#REF!</definedName>
    <definedName name="Cesta_Básica">#REF!</definedName>
    <definedName name="CL" localSheetId="6">#REF!</definedName>
    <definedName name="CL" localSheetId="5">#REF!</definedName>
    <definedName name="CL" localSheetId="1">#REF!</definedName>
    <definedName name="CL" localSheetId="4">#REF!</definedName>
    <definedName name="CL">#REF!</definedName>
    <definedName name="CLIBA" localSheetId="6">#REF!</definedName>
    <definedName name="CLIBA" localSheetId="5">#REF!</definedName>
    <definedName name="CLIBA" localSheetId="1">#REF!</definedName>
    <definedName name="CLIBA" localSheetId="4">#REF!</definedName>
    <definedName name="CLIBA">#REF!</definedName>
    <definedName name="COD" localSheetId="6">#REF!</definedName>
    <definedName name="COD" localSheetId="5">#REF!</definedName>
    <definedName name="COD" localSheetId="1">#REF!</definedName>
    <definedName name="COD" localSheetId="4">#REF!</definedName>
    <definedName name="COD">#REF!</definedName>
    <definedName name="Código" localSheetId="6">#REF!</definedName>
    <definedName name="Código" localSheetId="5">#REF!</definedName>
    <definedName name="Código" localSheetId="1">#REF!</definedName>
    <definedName name="Código" localSheetId="4">#REF!</definedName>
    <definedName name="Código">#REF!</definedName>
    <definedName name="coleta" localSheetId="6">#REF!</definedName>
    <definedName name="coleta" localSheetId="5">#REF!</definedName>
    <definedName name="coleta" localSheetId="1">#REF!</definedName>
    <definedName name="coleta" localSheetId="4">#REF!</definedName>
    <definedName name="coleta">#REF!</definedName>
    <definedName name="coleta1" localSheetId="6">#REF!</definedName>
    <definedName name="coleta1" localSheetId="5">#REF!</definedName>
    <definedName name="coleta1" localSheetId="1">#REF!</definedName>
    <definedName name="coleta1" localSheetId="4">#REF!</definedName>
    <definedName name="coleta1">#REF!</definedName>
    <definedName name="coleta2" localSheetId="6">#REF!</definedName>
    <definedName name="coleta2" localSheetId="5">#REF!</definedName>
    <definedName name="coleta2" localSheetId="1">#REF!</definedName>
    <definedName name="coleta2" localSheetId="4">#REF!</definedName>
    <definedName name="coleta2">#REF!</definedName>
    <definedName name="coleta3" localSheetId="6">#REF!</definedName>
    <definedName name="coleta3" localSheetId="5">#REF!</definedName>
    <definedName name="coleta3" localSheetId="1">#REF!</definedName>
    <definedName name="coleta3" localSheetId="4">#REF!</definedName>
    <definedName name="coleta3">#REF!</definedName>
    <definedName name="coleta4" localSheetId="6">#REF!</definedName>
    <definedName name="coleta4" localSheetId="5">#REF!</definedName>
    <definedName name="coleta4" localSheetId="1">#REF!</definedName>
    <definedName name="coleta4" localSheetId="4">#REF!</definedName>
    <definedName name="coleta4">#REF!</definedName>
    <definedName name="coleta5" localSheetId="6">#REF!</definedName>
    <definedName name="coleta5" localSheetId="5">#REF!</definedName>
    <definedName name="coleta5" localSheetId="1">#REF!</definedName>
    <definedName name="coleta5" localSheetId="4">#REF!</definedName>
    <definedName name="coleta5">#REF!</definedName>
    <definedName name="coleta6" localSheetId="6">#REF!</definedName>
    <definedName name="coleta6" localSheetId="5">#REF!</definedName>
    <definedName name="coleta6" localSheetId="1">#REF!</definedName>
    <definedName name="coleta6" localSheetId="4">#REF!</definedName>
    <definedName name="coleta6">#REF!</definedName>
    <definedName name="coleta7" localSheetId="6">#REF!</definedName>
    <definedName name="coleta7" localSheetId="5">#REF!</definedName>
    <definedName name="coleta7" localSheetId="1">#REF!</definedName>
    <definedName name="coleta7" localSheetId="4">#REF!</definedName>
    <definedName name="coleta7">#REF!</definedName>
    <definedName name="coleta8" localSheetId="6">#REF!</definedName>
    <definedName name="coleta8" localSheetId="5">#REF!</definedName>
    <definedName name="coleta8" localSheetId="1">#REF!</definedName>
    <definedName name="coleta8" localSheetId="4">#REF!</definedName>
    <definedName name="coleta8">#REF!</definedName>
    <definedName name="coleta9" localSheetId="6">#REF!</definedName>
    <definedName name="coleta9" localSheetId="5">#REF!</definedName>
    <definedName name="coleta9" localSheetId="1">#REF!</definedName>
    <definedName name="coleta9" localSheetId="4">#REF!</definedName>
    <definedName name="coleta9">#REF!</definedName>
    <definedName name="Coletor_diu_col_dom" localSheetId="6">'[5]1.1'!#REF!</definedName>
    <definedName name="Coletor_diu_col_dom" localSheetId="5">'[5]1.1'!#REF!</definedName>
    <definedName name="Coletor_diu_col_dom" localSheetId="1">'[5]1.1'!#REF!</definedName>
    <definedName name="Coletor_diu_col_dom" localSheetId="4">'[5]1.1'!#REF!</definedName>
    <definedName name="Coletor_diu_col_dom">'[5]1.1'!#REF!</definedName>
    <definedName name="Coletor_diu_col_dom_res" localSheetId="6">'[5]1.1'!#REF!</definedName>
    <definedName name="Coletor_diu_col_dom_res" localSheetId="5">'[5]1.1'!#REF!</definedName>
    <definedName name="Coletor_diu_col_dom_res" localSheetId="1">'[5]1.1'!#REF!</definedName>
    <definedName name="Coletor_diu_col_dom_res" localSheetId="4">'[5]1.1'!#REF!</definedName>
    <definedName name="Coletor_diu_col_dom_res">'[5]1.1'!#REF!</definedName>
    <definedName name="Coletor_diu_col_hosp" localSheetId="6">#REF!</definedName>
    <definedName name="Coletor_diu_col_hosp" localSheetId="5">#REF!</definedName>
    <definedName name="Coletor_diu_col_hosp" localSheetId="1">#REF!</definedName>
    <definedName name="Coletor_diu_col_hosp" localSheetId="4">#REF!</definedName>
    <definedName name="Coletor_diu_col_hosp">#REF!</definedName>
    <definedName name="Coletor_diu_col_hosp_res" localSheetId="6">#REF!</definedName>
    <definedName name="Coletor_diu_col_hosp_res" localSheetId="5">#REF!</definedName>
    <definedName name="Coletor_diu_col_hosp_res" localSheetId="1">#REF!</definedName>
    <definedName name="Coletor_diu_col_hosp_res" localSheetId="4">#REF!</definedName>
    <definedName name="Coletor_diu_col_hosp_res">#REF!</definedName>
    <definedName name="Coletor_diu_col_sel" localSheetId="6">#REF!</definedName>
    <definedName name="Coletor_diu_col_sel" localSheetId="5">#REF!</definedName>
    <definedName name="Coletor_diu_col_sel" localSheetId="1">#REF!</definedName>
    <definedName name="Coletor_diu_col_sel" localSheetId="4">#REF!</definedName>
    <definedName name="Coletor_diu_col_sel">#REF!</definedName>
    <definedName name="Coletor_diu_col_sel_res" localSheetId="6">#REF!</definedName>
    <definedName name="Coletor_diu_col_sel_res" localSheetId="5">#REF!</definedName>
    <definedName name="Coletor_diu_col_sel_res" localSheetId="1">#REF!</definedName>
    <definedName name="Coletor_diu_col_sel_res" localSheetId="4">#REF!</definedName>
    <definedName name="Coletor_diu_col_sel_res">#REF!</definedName>
    <definedName name="Coletor_not_col_dom" localSheetId="6">'[5]1.1'!#REF!</definedName>
    <definedName name="Coletor_not_col_dom" localSheetId="5">'[5]1.1'!#REF!</definedName>
    <definedName name="Coletor_not_col_dom" localSheetId="1">'[5]1.1'!#REF!</definedName>
    <definedName name="Coletor_not_col_dom" localSheetId="4">'[5]1.1'!#REF!</definedName>
    <definedName name="Coletor_not_col_dom">'[5]1.1'!#REF!</definedName>
    <definedName name="Coletor_not_col_dom_res" localSheetId="6">'[5]1.1'!#REF!</definedName>
    <definedName name="Coletor_not_col_dom_res" localSheetId="5">'[5]1.1'!#REF!</definedName>
    <definedName name="Coletor_not_col_dom_res" localSheetId="1">'[5]1.1'!#REF!</definedName>
    <definedName name="Coletor_not_col_dom_res" localSheetId="4">'[5]1.1'!#REF!</definedName>
    <definedName name="Coletor_not_col_dom_res">'[5]1.1'!#REF!</definedName>
    <definedName name="Coletor_not_col_hosp" localSheetId="6">#REF!</definedName>
    <definedName name="Coletor_not_col_hosp" localSheetId="5">#REF!</definedName>
    <definedName name="Coletor_not_col_hosp" localSheetId="1">#REF!</definedName>
    <definedName name="Coletor_not_col_hosp" localSheetId="4">#REF!</definedName>
    <definedName name="Coletor_not_col_hosp">#REF!</definedName>
    <definedName name="Coletor_not_col_hosp_res" localSheetId="6">#REF!</definedName>
    <definedName name="Coletor_not_col_hosp_res" localSheetId="5">#REF!</definedName>
    <definedName name="Coletor_not_col_hosp_res" localSheetId="1">#REF!</definedName>
    <definedName name="Coletor_not_col_hosp_res" localSheetId="4">#REF!</definedName>
    <definedName name="Coletor_not_col_hosp_res">#REF!</definedName>
    <definedName name="Coletor_not_col_sel" localSheetId="6">#REF!</definedName>
    <definedName name="Coletor_not_col_sel" localSheetId="5">#REF!</definedName>
    <definedName name="Coletor_not_col_sel" localSheetId="1">#REF!</definedName>
    <definedName name="Coletor_not_col_sel" localSheetId="4">#REF!</definedName>
    <definedName name="Coletor_not_col_sel">#REF!</definedName>
    <definedName name="Coletor_not_col_sel_res" localSheetId="6">#REF!</definedName>
    <definedName name="Coletor_not_col_sel_res" localSheetId="5">#REF!</definedName>
    <definedName name="Coletor_not_col_sel_res" localSheetId="1">#REF!</definedName>
    <definedName name="Coletor_not_col_sel_res" localSheetId="4">#REF!</definedName>
    <definedName name="Coletor_not_col_sel_res">#REF!</definedName>
    <definedName name="CompCapa" localSheetId="6">#REF!</definedName>
    <definedName name="CompCapa" localSheetId="5">#REF!</definedName>
    <definedName name="CompCapa" localSheetId="1">#REF!</definedName>
    <definedName name="CompCapa" localSheetId="4">#REF!</definedName>
    <definedName name="CompCapa">#REF!</definedName>
    <definedName name="CompDetalhes" localSheetId="6">#REF!</definedName>
    <definedName name="CompDetalhes" localSheetId="5">#REF!</definedName>
    <definedName name="CompDetalhes" localSheetId="1">#REF!</definedName>
    <definedName name="CompDetalhes" localSheetId="4">#REF!</definedName>
    <definedName name="CompDetalhes">#REF!</definedName>
    <definedName name="CONC">"Texto 16"</definedName>
    <definedName name="conservação" localSheetId="6">#REF!</definedName>
    <definedName name="conservação" localSheetId="5">#REF!</definedName>
    <definedName name="conservação" localSheetId="1">#REF!</definedName>
    <definedName name="conservação" localSheetId="4">#REF!</definedName>
    <definedName name="conservação">#REF!</definedName>
    <definedName name="Consumo_Cam_Comp" localSheetId="6">'[5]1.1'!#REF!</definedName>
    <definedName name="Consumo_Cam_Comp" localSheetId="5">'[5]1.1'!#REF!</definedName>
    <definedName name="Consumo_Cam_Comp" localSheetId="1">'[5]1.1'!#REF!</definedName>
    <definedName name="Consumo_Cam_Comp" localSheetId="4">'[5]1.1'!#REF!</definedName>
    <definedName name="Consumo_Cam_Comp">'[5]1.1'!#REF!</definedName>
    <definedName name="Consumo_veículo_leve" localSheetId="6">'[5]1.1'!#REF!</definedName>
    <definedName name="Consumo_veículo_leve" localSheetId="5">'[5]1.1'!#REF!</definedName>
    <definedName name="Consumo_veículo_leve" localSheetId="1">'[5]1.1'!#REF!</definedName>
    <definedName name="Consumo_veículo_leve" localSheetId="4">'[5]1.1'!#REF!</definedName>
    <definedName name="Consumo_veículo_leve">'[5]1.1'!#REF!</definedName>
    <definedName name="cont" localSheetId="6">#REF!</definedName>
    <definedName name="cont" localSheetId="5">#REF!</definedName>
    <definedName name="cont" localSheetId="1">#REF!</definedName>
    <definedName name="cont" localSheetId="4">#REF!</definedName>
    <definedName name="cont">#REF!</definedName>
    <definedName name="CONTA" localSheetId="6">#REF!</definedName>
    <definedName name="CONTA" localSheetId="5">#REF!</definedName>
    <definedName name="CONTA" localSheetId="1">#REF!</definedName>
    <definedName name="CONTA" localSheetId="4">#REF!</definedName>
    <definedName name="CONTA">#REF!</definedName>
    <definedName name="contequity_efetivo">'[4]Dividends'!$D$81</definedName>
    <definedName name="controle" localSheetId="1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controle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Convênio_médico" localSheetId="6">#REF!</definedName>
    <definedName name="Convênio_médico" localSheetId="5">#REF!</definedName>
    <definedName name="Convênio_médico" localSheetId="1">#REF!</definedName>
    <definedName name="Convênio_médico" localSheetId="4">#REF!</definedName>
    <definedName name="Convênio_médico">#REF!</definedName>
    <definedName name="CostOvrr1" localSheetId="6">#REF!</definedName>
    <definedName name="CostOvrr1" localSheetId="5">#REF!</definedName>
    <definedName name="CostOvrr1" localSheetId="1">#REF!</definedName>
    <definedName name="CostOvrr1" localSheetId="4">#REF!</definedName>
    <definedName name="CostOvrr1">#REF!</definedName>
    <definedName name="CostOvrr2" localSheetId="6">#REF!</definedName>
    <definedName name="CostOvrr2" localSheetId="5">#REF!</definedName>
    <definedName name="CostOvrr2" localSheetId="1">#REF!</definedName>
    <definedName name="CostOvrr2" localSheetId="4">#REF!</definedName>
    <definedName name="CostOvrr2">#REF!</definedName>
    <definedName name="CPONT" localSheetId="6">#REF!</definedName>
    <definedName name="CPONT" localSheetId="5">#REF!</definedName>
    <definedName name="CPONT" localSheetId="1">#REF!</definedName>
    <definedName name="CPONT" localSheetId="4">#REF!</definedName>
    <definedName name="CPONT">#REF!</definedName>
    <definedName name="Critérios_IM" localSheetId="6">#REF!</definedName>
    <definedName name="Critérios_IM" localSheetId="5">#REF!</definedName>
    <definedName name="Critérios_IM" localSheetId="1">#REF!</definedName>
    <definedName name="Critérios_IM" localSheetId="4">#REF!</definedName>
    <definedName name="Critérios_IM">#REF!</definedName>
    <definedName name="CS" localSheetId="6">#REF!</definedName>
    <definedName name="CS" localSheetId="5">#REF!</definedName>
    <definedName name="CS" localSheetId="1">#REF!</definedName>
    <definedName name="CS" localSheetId="4">#REF!</definedName>
    <definedName name="CS">#REF!</definedName>
    <definedName name="CTD" localSheetId="6">#REF!</definedName>
    <definedName name="CTD" localSheetId="5">#REF!</definedName>
    <definedName name="CTD" localSheetId="1">#REF!</definedName>
    <definedName name="CTD" localSheetId="4">#REF!</definedName>
    <definedName name="CTD">#REF!</definedName>
    <definedName name="CURDISPLAY" localSheetId="6">#REF!</definedName>
    <definedName name="CURDISPLAY" localSheetId="5">#REF!</definedName>
    <definedName name="CURDISPLAY" localSheetId="1">#REF!</definedName>
    <definedName name="CURDISPLAY" localSheetId="4">#REF!</definedName>
    <definedName name="CURDISPLAY">#REF!</definedName>
    <definedName name="CURRENCY" localSheetId="6">#REF!</definedName>
    <definedName name="CURRENCY" localSheetId="5">#REF!</definedName>
    <definedName name="CURRENCY" localSheetId="1">#REF!</definedName>
    <definedName name="CURRENCY" localSheetId="4">#REF!</definedName>
    <definedName name="CURRENCY">#REF!</definedName>
    <definedName name="CUSTO_OPERACIONAL" localSheetId="6">#REF!</definedName>
    <definedName name="CUSTO_OPERACIONAL" localSheetId="5">#REF!</definedName>
    <definedName name="CUSTO_OPERACIONAL" localSheetId="1">#REF!</definedName>
    <definedName name="CUSTO_OPERACIONAL" localSheetId="4">#REF!</definedName>
    <definedName name="CUSTO_OPERACIONAL">#REF!</definedName>
    <definedName name="Custo_tot_coletor_col_sel" localSheetId="6">#REF!</definedName>
    <definedName name="Custo_tot_coletor_col_sel" localSheetId="5">#REF!</definedName>
    <definedName name="Custo_tot_coletor_col_sel" localSheetId="1">#REF!</definedName>
    <definedName name="Custo_tot_coletor_col_sel" localSheetId="4">#REF!</definedName>
    <definedName name="Custo_tot_coletor_col_sel">#REF!</definedName>
    <definedName name="Custo_tot_mot_col_sel" localSheetId="6">#REF!</definedName>
    <definedName name="Custo_tot_mot_col_sel" localSheetId="5">#REF!</definedName>
    <definedName name="Custo_tot_mot_col_sel" localSheetId="1">#REF!</definedName>
    <definedName name="Custo_tot_mot_col_sel" localSheetId="4">#REF!</definedName>
    <definedName name="Custo_tot_mot_col_sel">#REF!</definedName>
    <definedName name="Custo_tot_mot_eq_padrão" localSheetId="6">#REF!</definedName>
    <definedName name="Custo_tot_mot_eq_padrão" localSheetId="5">#REF!</definedName>
    <definedName name="Custo_tot_mot_eq_padrão" localSheetId="1">#REF!</definedName>
    <definedName name="Custo_tot_mot_eq_padrão" localSheetId="4">#REF!</definedName>
    <definedName name="Custo_tot_mot_eq_padrão">#REF!</definedName>
    <definedName name="Custo_tot_uniforme_col_sel" localSheetId="6">#REF!</definedName>
    <definedName name="Custo_tot_uniforme_col_sel" localSheetId="5">#REF!</definedName>
    <definedName name="Custo_tot_uniforme_col_sel" localSheetId="1">#REF!</definedName>
    <definedName name="Custo_tot_uniforme_col_sel" localSheetId="4">#REF!</definedName>
    <definedName name="Custo_tot_uniforme_col_sel">#REF!</definedName>
    <definedName name="Custo_tot_uniforme_var_man" localSheetId="6">#REF!</definedName>
    <definedName name="Custo_tot_uniforme_var_man" localSheetId="5">#REF!</definedName>
    <definedName name="Custo_tot_uniforme_var_man" localSheetId="1">#REF!</definedName>
    <definedName name="Custo_tot_uniforme_var_man" localSheetId="4">#REF!</definedName>
    <definedName name="Custo_tot_uniforme_var_man">#REF!</definedName>
    <definedName name="Custo_tot_varredeiras_var_man" localSheetId="6">#REF!</definedName>
    <definedName name="Custo_tot_varredeiras_var_man" localSheetId="5">#REF!</definedName>
    <definedName name="Custo_tot_varredeiras_var_man" localSheetId="1">#REF!</definedName>
    <definedName name="Custo_tot_varredeiras_var_man" localSheetId="4">#REF!</definedName>
    <definedName name="Custo_tot_varredeiras_var_man">#REF!</definedName>
    <definedName name="Custo_total_cam_comp" localSheetId="6">'[5]1.1'!#REF!</definedName>
    <definedName name="Custo_total_cam_comp" localSheetId="5">'[5]1.1'!#REF!</definedName>
    <definedName name="Custo_total_cam_comp" localSheetId="1">'[5]1.1'!#REF!</definedName>
    <definedName name="Custo_total_cam_comp" localSheetId="4">'[5]1.1'!#REF!</definedName>
    <definedName name="Custo_total_cam_comp">'[5]1.1'!#REF!</definedName>
    <definedName name="Custo_total_coletor_dom" localSheetId="6">'[5]1.1'!#REF!</definedName>
    <definedName name="Custo_total_coletor_dom" localSheetId="5">'[5]1.1'!#REF!</definedName>
    <definedName name="Custo_total_coletor_dom" localSheetId="1">'[5]1.1'!#REF!</definedName>
    <definedName name="Custo_total_coletor_dom" localSheetId="4">'[5]1.1'!#REF!</definedName>
    <definedName name="Custo_total_coletor_dom">'[5]1.1'!#REF!</definedName>
    <definedName name="Custo_total_comb_cam_coletor" localSheetId="6">'[5]1.1'!#REF!</definedName>
    <definedName name="Custo_total_comb_cam_coletor" localSheetId="5">'[5]1.1'!#REF!</definedName>
    <definedName name="Custo_total_comb_cam_coletor" localSheetId="1">'[5]1.1'!#REF!</definedName>
    <definedName name="Custo_total_comb_cam_coletor" localSheetId="4">'[5]1.1'!#REF!</definedName>
    <definedName name="Custo_total_comb_cam_coletor">'[5]1.1'!#REF!</definedName>
    <definedName name="Custo_total_ferramentas_coleta" localSheetId="6">'[5]1.1'!#REF!</definedName>
    <definedName name="Custo_total_ferramentas_coleta" localSheetId="5">'[5]1.1'!#REF!</definedName>
    <definedName name="Custo_total_ferramentas_coleta" localSheetId="1">'[5]1.1'!#REF!</definedName>
    <definedName name="Custo_total_ferramentas_coleta" localSheetId="4">'[5]1.1'!#REF!</definedName>
    <definedName name="Custo_total_ferramentas_coleta">'[5]1.1'!#REF!</definedName>
    <definedName name="Custo_total_inst_coleta_dom" localSheetId="6">'[5]1.1'!#REF!</definedName>
    <definedName name="Custo_total_inst_coleta_dom" localSheetId="5">'[5]1.1'!#REF!</definedName>
    <definedName name="Custo_total_inst_coleta_dom" localSheetId="1">'[5]1.1'!#REF!</definedName>
    <definedName name="Custo_total_inst_coleta_dom" localSheetId="4">'[5]1.1'!#REF!</definedName>
    <definedName name="Custo_total_inst_coleta_dom">'[5]1.1'!#REF!</definedName>
    <definedName name="Custo_total_lub_lavagem_cam_col" localSheetId="6">'[5]1.1'!#REF!</definedName>
    <definedName name="Custo_total_lub_lavagem_cam_col" localSheetId="5">'[5]1.1'!#REF!</definedName>
    <definedName name="Custo_total_lub_lavagem_cam_col" localSheetId="1">'[5]1.1'!#REF!</definedName>
    <definedName name="Custo_total_lub_lavagem_cam_col" localSheetId="4">'[5]1.1'!#REF!</definedName>
    <definedName name="Custo_total_lub_lavagem_cam_col">'[5]1.1'!#REF!</definedName>
    <definedName name="Custo_total_lub_lavagem_cam_comp" localSheetId="6">'[5]1.1'!#REF!</definedName>
    <definedName name="Custo_total_lub_lavagem_cam_comp" localSheetId="5">'[5]1.1'!#REF!</definedName>
    <definedName name="Custo_total_lub_lavagem_cam_comp" localSheetId="1">'[5]1.1'!#REF!</definedName>
    <definedName name="Custo_total_lub_lavagem_cam_comp" localSheetId="4">'[5]1.1'!#REF!</definedName>
    <definedName name="Custo_total_lub_lavagem_cam_comp">'[5]1.1'!#REF!</definedName>
    <definedName name="Custo_total_mo_ind_coleta" localSheetId="6">'[5]1.1'!#REF!</definedName>
    <definedName name="Custo_total_mo_ind_coleta" localSheetId="5">'[5]1.1'!#REF!</definedName>
    <definedName name="Custo_total_mo_ind_coleta" localSheetId="1">'[5]1.1'!#REF!</definedName>
    <definedName name="Custo_total_mo_ind_coleta" localSheetId="4">'[5]1.1'!#REF!</definedName>
    <definedName name="Custo_total_mo_ind_coleta">'[5]1.1'!#REF!</definedName>
    <definedName name="Custo_total_motorista" localSheetId="6">'[5]1.1'!#REF!</definedName>
    <definedName name="Custo_total_motorista" localSheetId="5">'[5]1.1'!#REF!</definedName>
    <definedName name="Custo_total_motorista" localSheetId="1">'[5]1.1'!#REF!</definedName>
    <definedName name="Custo_total_motorista" localSheetId="4">'[5]1.1'!#REF!</definedName>
    <definedName name="Custo_total_motorista">'[5]1.1'!#REF!</definedName>
    <definedName name="Custo_total_pneu_caminhão" localSheetId="6">'[5]1.1'!#REF!</definedName>
    <definedName name="Custo_total_pneu_caminhão" localSheetId="5">'[5]1.1'!#REF!</definedName>
    <definedName name="Custo_total_pneu_caminhão" localSheetId="1">'[5]1.1'!#REF!</definedName>
    <definedName name="Custo_total_pneu_caminhão" localSheetId="4">'[5]1.1'!#REF!</definedName>
    <definedName name="Custo_total_pneu_caminhão">'[5]1.1'!#REF!</definedName>
    <definedName name="Custo_total_rádio_cam_com" localSheetId="6">'[5]1.1'!#REF!</definedName>
    <definedName name="Custo_total_rádio_cam_com" localSheetId="5">'[5]1.1'!#REF!</definedName>
    <definedName name="Custo_total_rádio_cam_com" localSheetId="1">'[5]1.1'!#REF!</definedName>
    <definedName name="Custo_total_rádio_cam_com" localSheetId="4">'[5]1.1'!#REF!</definedName>
    <definedName name="Custo_total_rádio_cam_com">'[5]1.1'!#REF!</definedName>
    <definedName name="Custo_total_uniforme_coleta" localSheetId="6">'[5]1.1'!#REF!</definedName>
    <definedName name="Custo_total_uniforme_coleta" localSheetId="5">'[5]1.1'!#REF!</definedName>
    <definedName name="Custo_total_uniforme_coleta" localSheetId="1">'[5]1.1'!#REF!</definedName>
    <definedName name="Custo_total_uniforme_coleta" localSheetId="4">'[5]1.1'!#REF!</definedName>
    <definedName name="Custo_total_uniforme_coleta">'[5]1.1'!#REF!</definedName>
    <definedName name="Custo_total_vei_fisc_coleta" localSheetId="6">'[5]1.1'!#REF!</definedName>
    <definedName name="Custo_total_vei_fisc_coleta" localSheetId="5">'[5]1.1'!#REF!</definedName>
    <definedName name="Custo_total_vei_fisc_coleta" localSheetId="1">'[5]1.1'!#REF!</definedName>
    <definedName name="Custo_total_vei_fisc_coleta" localSheetId="4">'[5]1.1'!#REF!</definedName>
    <definedName name="Custo_total_vei_fisc_coleta">'[5]1.1'!#REF!</definedName>
    <definedName name="Custo_total_vei_fisc_coleta_dom" localSheetId="6">'[5]1.1'!#REF!</definedName>
    <definedName name="Custo_total_vei_fisc_coleta_dom" localSheetId="5">'[5]1.1'!#REF!</definedName>
    <definedName name="Custo_total_vei_fisc_coleta_dom" localSheetId="1">'[5]1.1'!#REF!</definedName>
    <definedName name="Custo_total_vei_fisc_coleta_dom" localSheetId="4">'[5]1.1'!#REF!</definedName>
    <definedName name="Custo_total_vei_fisc_coleta_dom">'[5]1.1'!#REF!</definedName>
    <definedName name="CV" localSheetId="6">#REF!</definedName>
    <definedName name="CV" localSheetId="5">#REF!</definedName>
    <definedName name="CV" localSheetId="1">#REF!</definedName>
    <definedName name="CV" localSheetId="4">#REF!</definedName>
    <definedName name="CV">#REF!</definedName>
    <definedName name="D" localSheetId="6">#REF!</definedName>
    <definedName name="D" localSheetId="5">#REF!</definedName>
    <definedName name="D" localSheetId="1">#REF!</definedName>
    <definedName name="D" localSheetId="4">#REF!</definedName>
    <definedName name="D">#REF!</definedName>
    <definedName name="d_col" localSheetId="6">#REF!</definedName>
    <definedName name="d_col" localSheetId="5">#REF!</definedName>
    <definedName name="d_col" localSheetId="1">#REF!</definedName>
    <definedName name="d_col" localSheetId="4">#REF!</definedName>
    <definedName name="d_col">#REF!</definedName>
    <definedName name="d_eq" localSheetId="6">#REF!</definedName>
    <definedName name="d_eq" localSheetId="5">#REF!</definedName>
    <definedName name="d_eq" localSheetId="1">#REF!</definedName>
    <definedName name="d_eq" localSheetId="4">#REF!</definedName>
    <definedName name="d_eq">#REF!</definedName>
    <definedName name="d_var" localSheetId="6">#REF!</definedName>
    <definedName name="d_var" localSheetId="5">#REF!</definedName>
    <definedName name="d_var" localSheetId="1">#REF!</definedName>
    <definedName name="d_var" localSheetId="4">#REF!</definedName>
    <definedName name="d_var">#REF!</definedName>
    <definedName name="DADOS" localSheetId="6">#REF!</definedName>
    <definedName name="DADOS" localSheetId="5">#REF!</definedName>
    <definedName name="DADOS" localSheetId="1">#REF!</definedName>
    <definedName name="DADOS" localSheetId="4">#REF!</definedName>
    <definedName name="DADOS">#REF!</definedName>
    <definedName name="DataEficacia">'[6]Inputs'!$E$26</definedName>
    <definedName name="DEMONSTRAÇÃO_DE_RESULTADOS" localSheetId="6">#REF!</definedName>
    <definedName name="DEMONSTRAÇÃO_DE_RESULTADOS" localSheetId="5">#REF!</definedName>
    <definedName name="DEMONSTRAÇÃO_DE_RESULTADOS" localSheetId="1">#REF!</definedName>
    <definedName name="DEMONSTRAÇÃO_DE_RESULTADOS" localSheetId="4">#REF!</definedName>
    <definedName name="DEMONSTRAÇÃO_DE_RESULTADOS">#REF!</definedName>
    <definedName name="depreciaciones" localSheetId="1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depreciaciones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Des" localSheetId="6">#REF!</definedName>
    <definedName name="Des" localSheetId="5">#REF!</definedName>
    <definedName name="Des" localSheetId="1">#REF!</definedName>
    <definedName name="Des" localSheetId="4">#REF!</definedName>
    <definedName name="Des">#REF!</definedName>
    <definedName name="Desconto_vale_ref" localSheetId="6">#REF!</definedName>
    <definedName name="Desconto_vale_ref" localSheetId="5">#REF!</definedName>
    <definedName name="Desconto_vale_ref" localSheetId="1">#REF!</definedName>
    <definedName name="Desconto_vale_ref" localSheetId="4">#REF!</definedName>
    <definedName name="Desconto_vale_ref">#REF!</definedName>
    <definedName name="Desconto_vale_transp" localSheetId="6">#REF!</definedName>
    <definedName name="Desconto_vale_transp" localSheetId="5">#REF!</definedName>
    <definedName name="Desconto_vale_transp" localSheetId="1">#REF!</definedName>
    <definedName name="Desconto_vale_transp" localSheetId="4">#REF!</definedName>
    <definedName name="Desconto_vale_transp">#REF!</definedName>
    <definedName name="DESCRICAO" localSheetId="6">'[1]OBRJU95'!#REF!</definedName>
    <definedName name="DESCRICAO" localSheetId="5">'[1]OBRJU95'!#REF!</definedName>
    <definedName name="DESCRICAO" localSheetId="1">'[1]OBRJU95'!#REF!</definedName>
    <definedName name="DESCRICAO" localSheetId="4">'[1]OBRJU95'!#REF!</definedName>
    <definedName name="DESCRICAO">'[1]OBRJU95'!#REF!</definedName>
    <definedName name="DESUM">"Texto 7"</definedName>
    <definedName name="DETALHE" localSheetId="6">#REF!</definedName>
    <definedName name="DETALHE" localSheetId="5">#REF!</definedName>
    <definedName name="DETALHE" localSheetId="1">#REF!</definedName>
    <definedName name="DETALHE" localSheetId="4">#REF!</definedName>
    <definedName name="DETALHE">#REF!</definedName>
    <definedName name="deuda" localSheetId="1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deuda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deudasmes" localSheetId="1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deudasmes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Dias_trab_mês" localSheetId="6">'[5]1.1'!#REF!</definedName>
    <definedName name="Dias_trab_mês" localSheetId="5">'[5]1.1'!#REF!</definedName>
    <definedName name="Dias_trab_mês" localSheetId="1">'[5]1.1'!#REF!</definedName>
    <definedName name="Dias_trab_mês" localSheetId="4">'[5]1.1'!#REF!</definedName>
    <definedName name="Dias_trab_mês">'[5]1.1'!#REF!</definedName>
    <definedName name="Dias_trabalhados" localSheetId="6">#REF!</definedName>
    <definedName name="Dias_trabalhados" localSheetId="5">#REF!</definedName>
    <definedName name="Dias_trabalhados" localSheetId="1">#REF!</definedName>
    <definedName name="Dias_trabalhados" localSheetId="4">#REF!</definedName>
    <definedName name="Dias_trabalhados">#REF!</definedName>
    <definedName name="dias_uteis" localSheetId="6">#REF!</definedName>
    <definedName name="dias_uteis" localSheetId="5">#REF!</definedName>
    <definedName name="dias_uteis" localSheetId="1">#REF!</definedName>
    <definedName name="dias_uteis" localSheetId="4">#REF!</definedName>
    <definedName name="dias_uteis">#REF!</definedName>
    <definedName name="dim_pedagio" localSheetId="6">#REF!</definedName>
    <definedName name="dim_pedagio" localSheetId="5">#REF!</definedName>
    <definedName name="dim_pedagio" localSheetId="1">#REF!</definedName>
    <definedName name="dim_pedagio" localSheetId="4">#REF!</definedName>
    <definedName name="dim_pedagio">#REF!</definedName>
    <definedName name="dipos_pedagio" localSheetId="6">#REF!</definedName>
    <definedName name="dipos_pedagio" localSheetId="5">#REF!</definedName>
    <definedName name="dipos_pedagio" localSheetId="1">#REF!</definedName>
    <definedName name="dipos_pedagio" localSheetId="4">#REF!</definedName>
    <definedName name="dipos_pedagio">#REF!</definedName>
    <definedName name="disp" localSheetId="6">#REF!</definedName>
    <definedName name="disp" localSheetId="5">#REF!</definedName>
    <definedName name="disp" localSheetId="1">#REF!</definedName>
    <definedName name="disp" localSheetId="4">#REF!</definedName>
    <definedName name="disp">#REF!</definedName>
    <definedName name="div_c_cam" localSheetId="6">#REF!</definedName>
    <definedName name="div_c_cam" localSheetId="5">#REF!</definedName>
    <definedName name="div_c_cam" localSheetId="1">#REF!</definedName>
    <definedName name="div_c_cam" localSheetId="4">#REF!</definedName>
    <definedName name="div_c_cam">#REF!</definedName>
    <definedName name="div_c_cam1" localSheetId="6">#REF!</definedName>
    <definedName name="div_c_cam1" localSheetId="5">#REF!</definedName>
    <definedName name="div_c_cam1" localSheetId="1">#REF!</definedName>
    <definedName name="div_c_cam1" localSheetId="4">#REF!</definedName>
    <definedName name="div_c_cam1">#REF!</definedName>
    <definedName name="div_c_cam2" localSheetId="6">#REF!</definedName>
    <definedName name="div_c_cam2" localSheetId="5">#REF!</definedName>
    <definedName name="div_c_cam2" localSheetId="1">#REF!</definedName>
    <definedName name="div_c_cam2" localSheetId="4">#REF!</definedName>
    <definedName name="div_c_cam2">#REF!</definedName>
    <definedName name="div_c_cam3" localSheetId="6">#REF!</definedName>
    <definedName name="div_c_cam3" localSheetId="5">#REF!</definedName>
    <definedName name="div_c_cam3" localSheetId="1">#REF!</definedName>
    <definedName name="div_c_cam3" localSheetId="4">#REF!</definedName>
    <definedName name="div_c_cam3">#REF!</definedName>
    <definedName name="div_c_cam4" localSheetId="6">#REF!</definedName>
    <definedName name="div_c_cam4" localSheetId="5">#REF!</definedName>
    <definedName name="div_c_cam4" localSheetId="1">#REF!</definedName>
    <definedName name="div_c_cam4" localSheetId="4">#REF!</definedName>
    <definedName name="div_c_cam4">#REF!</definedName>
    <definedName name="div_c_cam5" localSheetId="6">#REF!</definedName>
    <definedName name="div_c_cam5" localSheetId="5">#REF!</definedName>
    <definedName name="div_c_cam5" localSheetId="1">#REF!</definedName>
    <definedName name="div_c_cam5" localSheetId="4">#REF!</definedName>
    <definedName name="div_c_cam5">#REF!</definedName>
    <definedName name="div_c_cam6" localSheetId="6">#REF!</definedName>
    <definedName name="div_c_cam6" localSheetId="5">#REF!</definedName>
    <definedName name="div_c_cam6" localSheetId="1">#REF!</definedName>
    <definedName name="div_c_cam6" localSheetId="4">#REF!</definedName>
    <definedName name="div_c_cam6">#REF!</definedName>
    <definedName name="div_c_cam7" localSheetId="6">#REF!</definedName>
    <definedName name="div_c_cam7" localSheetId="5">#REF!</definedName>
    <definedName name="div_c_cam7" localSheetId="1">#REF!</definedName>
    <definedName name="div_c_cam7" localSheetId="4">#REF!</definedName>
    <definedName name="div_c_cam7">#REF!</definedName>
    <definedName name="div_c_cam8" localSheetId="6">#REF!</definedName>
    <definedName name="div_c_cam8" localSheetId="5">#REF!</definedName>
    <definedName name="div_c_cam8" localSheetId="1">#REF!</definedName>
    <definedName name="div_c_cam8" localSheetId="4">#REF!</definedName>
    <definedName name="div_c_cam8">#REF!</definedName>
    <definedName name="div_c_cam9" localSheetId="6">#REF!</definedName>
    <definedName name="div_c_cam9" localSheetId="5">#REF!</definedName>
    <definedName name="div_c_cam9" localSheetId="1">#REF!</definedName>
    <definedName name="div_c_cam9" localSheetId="4">#REF!</definedName>
    <definedName name="div_c_cam9">#REF!</definedName>
    <definedName name="div_s_cam" localSheetId="6">#REF!</definedName>
    <definedName name="div_s_cam" localSheetId="5">#REF!</definedName>
    <definedName name="div_s_cam" localSheetId="1">#REF!</definedName>
    <definedName name="div_s_cam" localSheetId="4">#REF!</definedName>
    <definedName name="div_s_cam">#REF!</definedName>
    <definedName name="div_s_cam1" localSheetId="6">#REF!</definedName>
    <definedName name="div_s_cam1" localSheetId="5">#REF!</definedName>
    <definedName name="div_s_cam1" localSheetId="1">#REF!</definedName>
    <definedName name="div_s_cam1" localSheetId="4">#REF!</definedName>
    <definedName name="div_s_cam1">#REF!</definedName>
    <definedName name="div_s_cam2" localSheetId="6">#REF!</definedName>
    <definedName name="div_s_cam2" localSheetId="5">#REF!</definedName>
    <definedName name="div_s_cam2" localSheetId="1">#REF!</definedName>
    <definedName name="div_s_cam2" localSheetId="4">#REF!</definedName>
    <definedName name="div_s_cam2">#REF!</definedName>
    <definedName name="div_s_cam3" localSheetId="6">#REF!</definedName>
    <definedName name="div_s_cam3" localSheetId="5">#REF!</definedName>
    <definedName name="div_s_cam3" localSheetId="1">#REF!</definedName>
    <definedName name="div_s_cam3" localSheetId="4">#REF!</definedName>
    <definedName name="div_s_cam3">#REF!</definedName>
    <definedName name="div_s_cam4" localSheetId="6">#REF!</definedName>
    <definedName name="div_s_cam4" localSheetId="5">#REF!</definedName>
    <definedName name="div_s_cam4" localSheetId="1">#REF!</definedName>
    <definedName name="div_s_cam4" localSheetId="4">#REF!</definedName>
    <definedName name="div_s_cam4">#REF!</definedName>
    <definedName name="div_s_cam5" localSheetId="6">#REF!</definedName>
    <definedName name="div_s_cam5" localSheetId="5">#REF!</definedName>
    <definedName name="div_s_cam5" localSheetId="1">#REF!</definedName>
    <definedName name="div_s_cam5" localSheetId="4">#REF!</definedName>
    <definedName name="div_s_cam5">#REF!</definedName>
    <definedName name="div_s_cam6" localSheetId="6">#REF!</definedName>
    <definedName name="div_s_cam6" localSheetId="5">#REF!</definedName>
    <definedName name="div_s_cam6" localSheetId="1">#REF!</definedName>
    <definedName name="div_s_cam6" localSheetId="4">#REF!</definedName>
    <definedName name="div_s_cam6">#REF!</definedName>
    <definedName name="div_s_cam7" localSheetId="6">#REF!</definedName>
    <definedName name="div_s_cam7" localSheetId="5">#REF!</definedName>
    <definedName name="div_s_cam7" localSheetId="1">#REF!</definedName>
    <definedName name="div_s_cam7" localSheetId="4">#REF!</definedName>
    <definedName name="div_s_cam7">#REF!</definedName>
    <definedName name="div_s_cam8" localSheetId="6">#REF!</definedName>
    <definedName name="div_s_cam8" localSheetId="5">#REF!</definedName>
    <definedName name="div_s_cam8" localSheetId="1">#REF!</definedName>
    <definedName name="div_s_cam8" localSheetId="4">#REF!</definedName>
    <definedName name="div_s_cam8">#REF!</definedName>
    <definedName name="div_s_cam9" localSheetId="6">#REF!</definedName>
    <definedName name="div_s_cam9" localSheetId="5">#REF!</definedName>
    <definedName name="div_s_cam9" localSheetId="1">#REF!</definedName>
    <definedName name="div_s_cam9" localSheetId="4">#REF!</definedName>
    <definedName name="div_s_cam9">#REF!</definedName>
    <definedName name="diversos" localSheetId="6">#REF!</definedName>
    <definedName name="diversos" localSheetId="5">#REF!</definedName>
    <definedName name="diversos" localSheetId="1">#REF!</definedName>
    <definedName name="diversos" localSheetId="4">#REF!</definedName>
    <definedName name="diversos">#REF!</definedName>
    <definedName name="DMTCapas" localSheetId="6">#REF!</definedName>
    <definedName name="DMTCapas" localSheetId="5">#REF!</definedName>
    <definedName name="DMTCapas" localSheetId="1">#REF!</definedName>
    <definedName name="DMTCapas" localSheetId="4">#REF!</definedName>
    <definedName name="DMTCapas">#REF!</definedName>
    <definedName name="DMTDetalhes" localSheetId="6">#REF!</definedName>
    <definedName name="DMTDetalhes" localSheetId="5">#REF!</definedName>
    <definedName name="DMTDetalhes" localSheetId="1">#REF!</definedName>
    <definedName name="DMTDetalhes" localSheetId="4">#REF!</definedName>
    <definedName name="DMTDetalhes">#REF!</definedName>
    <definedName name="dren" localSheetId="6">#REF!</definedName>
    <definedName name="dren" localSheetId="5">#REF!</definedName>
    <definedName name="dren" localSheetId="1">#REF!</definedName>
    <definedName name="dren" localSheetId="4">#REF!</definedName>
    <definedName name="dren">#REF!</definedName>
    <definedName name="DSRA_IDB_value">'[4]Debt'!$D$388</definedName>
    <definedName name="du" localSheetId="6">#REF!,#REF!,#REF!</definedName>
    <definedName name="du" localSheetId="5">#REF!,#REF!,#REF!</definedName>
    <definedName name="du" localSheetId="1">#REF!,#REF!,#REF!</definedName>
    <definedName name="du" localSheetId="4">#REF!,#REF!,#REF!</definedName>
    <definedName name="du">#REF!,#REF!,#REF!</definedName>
    <definedName name="E" localSheetId="6">#REF!</definedName>
    <definedName name="E" localSheetId="5">#REF!</definedName>
    <definedName name="E" localSheetId="1">#REF!</definedName>
    <definedName name="E" localSheetId="4">#REF!</definedName>
    <definedName name="E">#REF!</definedName>
    <definedName name="EM" localSheetId="6">#REF!</definedName>
    <definedName name="EM" localSheetId="5">#REF!</definedName>
    <definedName name="EM" localSheetId="1">#REF!</definedName>
    <definedName name="EM" localSheetId="4">#REF!</definedName>
    <definedName name="EM">#REF!</definedName>
    <definedName name="emit" localSheetId="6">#REF!</definedName>
    <definedName name="emit" localSheetId="5">#REF!</definedName>
    <definedName name="emit" localSheetId="1">#REF!</definedName>
    <definedName name="emit" localSheetId="4">#REF!</definedName>
    <definedName name="emit">#REF!</definedName>
    <definedName name="EMPRESAS_03" localSheetId="6">#REF!</definedName>
    <definedName name="EMPRESAS_03" localSheetId="5">#REF!</definedName>
    <definedName name="EMPRESAS_03" localSheetId="1">#REF!</definedName>
    <definedName name="EMPRESAS_03" localSheetId="4">#REF!</definedName>
    <definedName name="EMPRESAS_03">#REF!</definedName>
    <definedName name="encargos" localSheetId="6">#REF!</definedName>
    <definedName name="encargos" localSheetId="5">#REF!</definedName>
    <definedName name="encargos" localSheetId="1">#REF!</definedName>
    <definedName name="encargos" localSheetId="4">#REF!</definedName>
    <definedName name="encargos">#REF!</definedName>
    <definedName name="Encargos_sociais" localSheetId="6">#REF!</definedName>
    <definedName name="Encargos_sociais" localSheetId="5">#REF!</definedName>
    <definedName name="Encargos_sociais" localSheetId="1">#REF!</definedName>
    <definedName name="Encargos_sociais" localSheetId="4">#REF!</definedName>
    <definedName name="Encargos_sociais">#REF!</definedName>
    <definedName name="Encarregado_diu_op_aterro" localSheetId="6">#REF!</definedName>
    <definedName name="Encarregado_diu_op_aterro" localSheetId="5">#REF!</definedName>
    <definedName name="Encarregado_diu_op_aterro" localSheetId="1">#REF!</definedName>
    <definedName name="Encarregado_diu_op_aterro" localSheetId="4">#REF!</definedName>
    <definedName name="Encarregado_diu_op_aterro">#REF!</definedName>
    <definedName name="Encarregado_diu_op_aterro_res" localSheetId="6">#REF!</definedName>
    <definedName name="Encarregado_diu_op_aterro_res" localSheetId="5">#REF!</definedName>
    <definedName name="Encarregado_diu_op_aterro_res" localSheetId="1">#REF!</definedName>
    <definedName name="Encarregado_diu_op_aterro_res" localSheetId="4">#REF!</definedName>
    <definedName name="Encarregado_diu_op_aterro_res">#REF!</definedName>
    <definedName name="Encarregado_not_op_aterro" localSheetId="6">#REF!</definedName>
    <definedName name="Encarregado_not_op_aterro" localSheetId="5">#REF!</definedName>
    <definedName name="Encarregado_not_op_aterro" localSheetId="1">#REF!</definedName>
    <definedName name="Encarregado_not_op_aterro" localSheetId="4">#REF!</definedName>
    <definedName name="Encarregado_not_op_aterro">#REF!</definedName>
    <definedName name="Encarregado_not_op_aterro_res" localSheetId="6">#REF!</definedName>
    <definedName name="Encarregado_not_op_aterro_res" localSheetId="5">#REF!</definedName>
    <definedName name="Encarregado_not_op_aterro_res" localSheetId="1">#REF!</definedName>
    <definedName name="Encarregado_not_op_aterro_res" localSheetId="4">#REF!</definedName>
    <definedName name="Encarregado_not_op_aterro_res">#REF!</definedName>
    <definedName name="EndOfConcession">'[6]Inputs'!$E$29</definedName>
    <definedName name="ENOB" localSheetId="6">#REF!</definedName>
    <definedName name="ENOB" localSheetId="5">#REF!</definedName>
    <definedName name="ENOB" localSheetId="1">#REF!</definedName>
    <definedName name="ENOB" localSheetId="4">#REF!</definedName>
    <definedName name="ENOB">#REF!</definedName>
    <definedName name="eq_pedagio" localSheetId="6">#REF!</definedName>
    <definedName name="eq_pedagio" localSheetId="5">#REF!</definedName>
    <definedName name="eq_pedagio" localSheetId="1">#REF!</definedName>
    <definedName name="eq_pedagio" localSheetId="4">#REF!</definedName>
    <definedName name="eq_pedagio">#REF!</definedName>
    <definedName name="EQPTO" localSheetId="6">#REF!</definedName>
    <definedName name="EQPTO" localSheetId="5">#REF!</definedName>
    <definedName name="EQPTO" localSheetId="1">#REF!</definedName>
    <definedName name="EQPTO" localSheetId="4">#REF!</definedName>
    <definedName name="EQPTO">#REF!</definedName>
    <definedName name="Exam_méd" localSheetId="6">#REF!</definedName>
    <definedName name="Exam_méd" localSheetId="5">#REF!</definedName>
    <definedName name="Exam_méd" localSheetId="1">#REF!</definedName>
    <definedName name="Exam_méd" localSheetId="4">#REF!</definedName>
    <definedName name="Exam_méd">#REF!</definedName>
    <definedName name="F" localSheetId="6">#REF!</definedName>
    <definedName name="F" localSheetId="5">#REF!</definedName>
    <definedName name="F" localSheetId="1">#REF!</definedName>
    <definedName name="F" localSheetId="4">#REF!</definedName>
    <definedName name="F">#REF!</definedName>
    <definedName name="F_varrição_diu_var_man" localSheetId="6">#REF!</definedName>
    <definedName name="F_varrição_diu_var_man" localSheetId="5">#REF!</definedName>
    <definedName name="F_varrição_diu_var_man" localSheetId="1">#REF!</definedName>
    <definedName name="F_varrição_diu_var_man" localSheetId="4">#REF!</definedName>
    <definedName name="F_varrição_diu_var_man">#REF!</definedName>
    <definedName name="F_varrição_diu_var_man_res" localSheetId="6">#REF!</definedName>
    <definedName name="F_varrição_diu_var_man_res" localSheetId="5">#REF!</definedName>
    <definedName name="F_varrição_diu_var_man_res" localSheetId="1">#REF!</definedName>
    <definedName name="F_varrição_diu_var_man_res" localSheetId="4">#REF!</definedName>
    <definedName name="F_varrição_diu_var_man_res">#REF!</definedName>
    <definedName name="F_varrição_not_var_man" localSheetId="6">#REF!</definedName>
    <definedName name="F_varrição_not_var_man" localSheetId="5">#REF!</definedName>
    <definedName name="F_varrição_not_var_man" localSheetId="1">#REF!</definedName>
    <definedName name="F_varrição_not_var_man" localSheetId="4">#REF!</definedName>
    <definedName name="F_varrição_not_var_man">#REF!</definedName>
    <definedName name="F_varrição_not_var_man_res" localSheetId="6">#REF!</definedName>
    <definedName name="F_varrição_not_var_man_res" localSheetId="5">#REF!</definedName>
    <definedName name="F_varrição_not_var_man_res" localSheetId="1">#REF!</definedName>
    <definedName name="F_varrição_not_var_man_res" localSheetId="4">#REF!</definedName>
    <definedName name="F_varrição_not_var_man_res">#REF!</definedName>
    <definedName name="FarmCapa" localSheetId="6">#REF!</definedName>
    <definedName name="FarmCapa" localSheetId="5">#REF!</definedName>
    <definedName name="FarmCapa" localSheetId="1">#REF!</definedName>
    <definedName name="FarmCapa" localSheetId="4">#REF!</definedName>
    <definedName name="FarmCapa">#REF!</definedName>
    <definedName name="FarmDetalhes" localSheetId="6">#REF!</definedName>
    <definedName name="FarmDetalhes" localSheetId="5">#REF!</definedName>
    <definedName name="FarmDetalhes" localSheetId="1">#REF!</definedName>
    <definedName name="FarmDetalhes" localSheetId="4">#REF!</definedName>
    <definedName name="FarmDetalhes">#REF!</definedName>
    <definedName name="fer" localSheetId="6">#REF!</definedName>
    <definedName name="fer" localSheetId="5">#REF!</definedName>
    <definedName name="fer" localSheetId="1">#REF!</definedName>
    <definedName name="fer" localSheetId="4">#REF!</definedName>
    <definedName name="fer">#REF!</definedName>
    <definedName name="Financ.Resumen" localSheetId="1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Financ.Resumen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FinBegofConstruction" localSheetId="6">'[7]Investimentos'!#REF!</definedName>
    <definedName name="FinBegofConstruction" localSheetId="5">'[7]Investimentos'!#REF!</definedName>
    <definedName name="FinBegofConstruction" localSheetId="1">'[7]Investimentos'!#REF!</definedName>
    <definedName name="FinBegofConstruction" localSheetId="4">'[7]Investimentos'!#REF!</definedName>
    <definedName name="FinBegofConstruction">'[7]Investimentos'!#REF!</definedName>
    <definedName name="FL7_AN" localSheetId="6">#REF!</definedName>
    <definedName name="FL7_AN" localSheetId="5">#REF!</definedName>
    <definedName name="FL7_AN" localSheetId="1">#REF!</definedName>
    <definedName name="FL7_AN" localSheetId="4">#REF!</definedName>
    <definedName name="FL7_AN">#REF!</definedName>
    <definedName name="flag_contequity">'[4]Results'!$D$71</definedName>
    <definedName name="Fluxo_AVI" localSheetId="6">#REF!</definedName>
    <definedName name="Fluxo_AVI" localSheetId="5">#REF!</definedName>
    <definedName name="Fluxo_AVI" localSheetId="1">#REF!</definedName>
    <definedName name="Fluxo_AVI" localSheetId="4">#REF!</definedName>
    <definedName name="Fluxo_AVI">#REF!</definedName>
    <definedName name="FLUXO_DE_CAIXA" localSheetId="6">#REF!</definedName>
    <definedName name="FLUXO_DE_CAIXA" localSheetId="5">#REF!</definedName>
    <definedName name="FLUXO_DE_CAIXA" localSheetId="1">#REF!</definedName>
    <definedName name="FLUXO_DE_CAIXA" localSheetId="4">#REF!</definedName>
    <definedName name="FLUXO_DE_CAIXA">#REF!</definedName>
    <definedName name="Fluxo_manual" localSheetId="6">#REF!</definedName>
    <definedName name="Fluxo_manual" localSheetId="5">#REF!</definedName>
    <definedName name="Fluxo_manual" localSheetId="1">#REF!</definedName>
    <definedName name="Fluxo_manual" localSheetId="4">#REF!</definedName>
    <definedName name="Fluxo_manual">#REF!</definedName>
    <definedName name="FO" localSheetId="6">#REF!</definedName>
    <definedName name="FO" localSheetId="5">#REF!</definedName>
    <definedName name="FO" localSheetId="1">#REF!</definedName>
    <definedName name="FO" localSheetId="4">#REF!</definedName>
    <definedName name="FO">#REF!</definedName>
    <definedName name="FORDISPLAY" localSheetId="6">#REF!</definedName>
    <definedName name="FORDISPLAY" localSheetId="5">#REF!</definedName>
    <definedName name="FORDISPLAY" localSheetId="1">#REF!</definedName>
    <definedName name="FORDISPLAY" localSheetId="4">#REF!</definedName>
    <definedName name="FORDISPLAY">#REF!</definedName>
    <definedName name="FOREIGN" localSheetId="6">#REF!</definedName>
    <definedName name="FOREIGN" localSheetId="5">#REF!</definedName>
    <definedName name="FOREIGN" localSheetId="1">#REF!</definedName>
    <definedName name="FOREIGN" localSheetId="4">#REF!</definedName>
    <definedName name="FOREIGN">#REF!</definedName>
    <definedName name="FX" localSheetId="6">#REF!</definedName>
    <definedName name="FX" localSheetId="5">#REF!</definedName>
    <definedName name="FX" localSheetId="1">#REF!</definedName>
    <definedName name="FX" localSheetId="4">#REF!</definedName>
    <definedName name="FX">#REF!</definedName>
    <definedName name="G" localSheetId="6">#REF!</definedName>
    <definedName name="G" localSheetId="5">#REF!</definedName>
    <definedName name="G" localSheetId="1">#REF!</definedName>
    <definedName name="G" localSheetId="4">#REF!</definedName>
    <definedName name="G">#REF!</definedName>
    <definedName name="g_lb">'[8]Material Densities'!$I$2</definedName>
    <definedName name="gr_objetos" localSheetId="6">#REF!</definedName>
    <definedName name="gr_objetos" localSheetId="5">#REF!</definedName>
    <definedName name="gr_objetos" localSheetId="1">#REF!</definedName>
    <definedName name="gr_objetos" localSheetId="4">#REF!</definedName>
    <definedName name="gr_objetos">#REF!</definedName>
    <definedName name="gr_objetos1" localSheetId="6">#REF!</definedName>
    <definedName name="gr_objetos1" localSheetId="5">#REF!</definedName>
    <definedName name="gr_objetos1" localSheetId="1">#REF!</definedName>
    <definedName name="gr_objetos1" localSheetId="4">#REF!</definedName>
    <definedName name="gr_objetos1">#REF!</definedName>
    <definedName name="gr_objetos2" localSheetId="6">#REF!</definedName>
    <definedName name="gr_objetos2" localSheetId="5">#REF!</definedName>
    <definedName name="gr_objetos2" localSheetId="1">#REF!</definedName>
    <definedName name="gr_objetos2" localSheetId="4">#REF!</definedName>
    <definedName name="gr_objetos2">#REF!</definedName>
    <definedName name="gr_objetos3" localSheetId="6">#REF!</definedName>
    <definedName name="gr_objetos3" localSheetId="5">#REF!</definedName>
    <definedName name="gr_objetos3" localSheetId="1">#REF!</definedName>
    <definedName name="gr_objetos3" localSheetId="4">#REF!</definedName>
    <definedName name="gr_objetos3">#REF!</definedName>
    <definedName name="gr_objetos4" localSheetId="6">#REF!</definedName>
    <definedName name="gr_objetos4" localSheetId="5">#REF!</definedName>
    <definedName name="gr_objetos4" localSheetId="1">#REF!</definedName>
    <definedName name="gr_objetos4" localSheetId="4">#REF!</definedName>
    <definedName name="gr_objetos4">#REF!</definedName>
    <definedName name="gr_objetos5" localSheetId="6">#REF!</definedName>
    <definedName name="gr_objetos5" localSheetId="5">#REF!</definedName>
    <definedName name="gr_objetos5" localSheetId="1">#REF!</definedName>
    <definedName name="gr_objetos5" localSheetId="4">#REF!</definedName>
    <definedName name="gr_objetos5">#REF!</definedName>
    <definedName name="gr_objetos6" localSheetId="6">#REF!</definedName>
    <definedName name="gr_objetos6" localSheetId="5">#REF!</definedName>
    <definedName name="gr_objetos6" localSheetId="1">#REF!</definedName>
    <definedName name="gr_objetos6" localSheetId="4">#REF!</definedName>
    <definedName name="gr_objetos6">#REF!</definedName>
    <definedName name="gr_objetos7" localSheetId="6">#REF!</definedName>
    <definedName name="gr_objetos7" localSheetId="5">#REF!</definedName>
    <definedName name="gr_objetos7" localSheetId="1">#REF!</definedName>
    <definedName name="gr_objetos7" localSheetId="4">#REF!</definedName>
    <definedName name="gr_objetos7">#REF!</definedName>
    <definedName name="gr_objetos8" localSheetId="6">#REF!</definedName>
    <definedName name="gr_objetos8" localSheetId="5">#REF!</definedName>
    <definedName name="gr_objetos8" localSheetId="1">#REF!</definedName>
    <definedName name="gr_objetos8" localSheetId="4">#REF!</definedName>
    <definedName name="gr_objetos8">#REF!</definedName>
    <definedName name="gr_objetos9" localSheetId="6">#REF!</definedName>
    <definedName name="gr_objetos9" localSheetId="5">#REF!</definedName>
    <definedName name="gr_objetos9" localSheetId="1">#REF!</definedName>
    <definedName name="gr_objetos9" localSheetId="4">#REF!</definedName>
    <definedName name="gr_objetos9">#REF!</definedName>
    <definedName name="GRV" localSheetId="6">#REF!</definedName>
    <definedName name="GRV" localSheetId="5">#REF!</definedName>
    <definedName name="GRV" localSheetId="1">#REF!</definedName>
    <definedName name="GRV" localSheetId="4">#REF!</definedName>
    <definedName name="GRV">#REF!</definedName>
    <definedName name="H_coletor" localSheetId="6">'[5]1.1'!#REF!</definedName>
    <definedName name="H_coletor" localSheetId="5">'[5]1.1'!#REF!</definedName>
    <definedName name="H_coletor" localSheetId="1">'[5]1.1'!#REF!</definedName>
    <definedName name="H_coletor" localSheetId="4">'[5]1.1'!#REF!</definedName>
    <definedName name="H_coletor">'[5]1.1'!#REF!</definedName>
    <definedName name="H_extra_diurna_lav_vias_mês" localSheetId="6">#REF!</definedName>
    <definedName name="H_extra_diurna_lav_vias_mês" localSheetId="5">#REF!</definedName>
    <definedName name="H_extra_diurna_lav_vias_mês" localSheetId="1">#REF!</definedName>
    <definedName name="H_extra_diurna_lav_vias_mês" localSheetId="4">#REF!</definedName>
    <definedName name="H_extra_diurna_lav_vias_mês">#REF!</definedName>
    <definedName name="H_extra_diurna_prevista_cap_mec_mês" localSheetId="6">#REF!</definedName>
    <definedName name="H_extra_diurna_prevista_cap_mec_mês" localSheetId="5">#REF!</definedName>
    <definedName name="H_extra_diurna_prevista_cap_mec_mês" localSheetId="1">#REF!</definedName>
    <definedName name="H_extra_diurna_prevista_cap_mec_mês" localSheetId="4">#REF!</definedName>
    <definedName name="H_extra_diurna_prevista_cap_mec_mês">#REF!</definedName>
    <definedName name="H_extra_diurna_prevista_col_hosp_mês" localSheetId="6">#REF!</definedName>
    <definedName name="H_extra_diurna_prevista_col_hosp_mês" localSheetId="5">#REF!</definedName>
    <definedName name="H_extra_diurna_prevista_col_hosp_mês" localSheetId="1">#REF!</definedName>
    <definedName name="H_extra_diurna_prevista_col_hosp_mês" localSheetId="4">#REF!</definedName>
    <definedName name="H_extra_diurna_prevista_col_hosp_mês">#REF!</definedName>
    <definedName name="H_extra_diurna_prevista_coleta_dom_mês" localSheetId="6">'[5]1.1'!#REF!</definedName>
    <definedName name="H_extra_diurna_prevista_coleta_dom_mês" localSheetId="5">'[5]1.1'!#REF!</definedName>
    <definedName name="H_extra_diurna_prevista_coleta_dom_mês" localSheetId="1">'[5]1.1'!#REF!</definedName>
    <definedName name="H_extra_diurna_prevista_coleta_dom_mês" localSheetId="4">'[5]1.1'!#REF!</definedName>
    <definedName name="H_extra_diurna_prevista_coleta_dom_mês">'[5]1.1'!#REF!</definedName>
    <definedName name="H_extra_diurna_prevista_coleta_seletiva_mês" localSheetId="6">#REF!</definedName>
    <definedName name="H_extra_diurna_prevista_coleta_seletiva_mês" localSheetId="5">#REF!</definedName>
    <definedName name="H_extra_diurna_prevista_coleta_seletiva_mês" localSheetId="1">#REF!</definedName>
    <definedName name="H_extra_diurna_prevista_coleta_seletiva_mês" localSheetId="4">#REF!</definedName>
    <definedName name="H_extra_diurna_prevista_coleta_seletiva_mês">#REF!</definedName>
    <definedName name="H_extra_diurna_prevista_eq_padrão_mês" localSheetId="6">#REF!</definedName>
    <definedName name="H_extra_diurna_prevista_eq_padrão_mês" localSheetId="5">#REF!</definedName>
    <definedName name="H_extra_diurna_prevista_eq_padrão_mês" localSheetId="1">#REF!</definedName>
    <definedName name="H_extra_diurna_prevista_eq_padrão_mês" localSheetId="4">#REF!</definedName>
    <definedName name="H_extra_diurna_prevista_eq_padrão_mês">#REF!</definedName>
    <definedName name="H_extra_diurna_prevista_lav_vias_mês" localSheetId="6">#REF!</definedName>
    <definedName name="H_extra_diurna_prevista_lav_vias_mês" localSheetId="5">#REF!</definedName>
    <definedName name="H_extra_diurna_prevista_lav_vias_mês" localSheetId="1">#REF!</definedName>
    <definedName name="H_extra_diurna_prevista_lav_vias_mês" localSheetId="4">#REF!</definedName>
    <definedName name="H_extra_diurna_prevista_lav_vias_mês">#REF!</definedName>
    <definedName name="H_extra_diurna_prevista_loc_cam_bas_mês" localSheetId="6">#REF!</definedName>
    <definedName name="H_extra_diurna_prevista_loc_cam_bas_mês" localSheetId="5">#REF!</definedName>
    <definedName name="H_extra_diurna_prevista_loc_cam_bas_mês" localSheetId="1">#REF!</definedName>
    <definedName name="H_extra_diurna_prevista_loc_cam_bas_mês" localSheetId="4">#REF!</definedName>
    <definedName name="H_extra_diurna_prevista_loc_cam_bas_mês">#REF!</definedName>
    <definedName name="H_extra_diurna_prevista_loc_pá_carr_mês" localSheetId="6">#REF!</definedName>
    <definedName name="H_extra_diurna_prevista_loc_pá_carr_mês" localSheetId="5">#REF!</definedName>
    <definedName name="H_extra_diurna_prevista_loc_pá_carr_mês" localSheetId="1">#REF!</definedName>
    <definedName name="H_extra_diurna_prevista_loc_pá_carr_mês" localSheetId="4">#REF!</definedName>
    <definedName name="H_extra_diurna_prevista_loc_pá_carr_mês">#REF!</definedName>
    <definedName name="H_extra_diurna_prevista_loc_trator_mês" localSheetId="6">#REF!</definedName>
    <definedName name="H_extra_diurna_prevista_loc_trator_mês" localSheetId="5">#REF!</definedName>
    <definedName name="H_extra_diurna_prevista_loc_trator_mês" localSheetId="1">#REF!</definedName>
    <definedName name="H_extra_diurna_prevista_loc_trator_mês" localSheetId="4">#REF!</definedName>
    <definedName name="H_extra_diurna_prevista_loc_trator_mês">#REF!</definedName>
    <definedName name="H_extra_diurna_prevista_op_aterro_mês" localSheetId="6">#REF!</definedName>
    <definedName name="H_extra_diurna_prevista_op_aterro_mês" localSheetId="5">#REF!</definedName>
    <definedName name="H_extra_diurna_prevista_op_aterro_mês" localSheetId="1">#REF!</definedName>
    <definedName name="H_extra_diurna_prevista_op_aterro_mês" localSheetId="4">#REF!</definedName>
    <definedName name="H_extra_diurna_prevista_op_aterro_mês">#REF!</definedName>
    <definedName name="H_extra_diurna_prevista_tra_RSSS_mês" localSheetId="6">#REF!</definedName>
    <definedName name="H_extra_diurna_prevista_tra_RSSS_mês" localSheetId="5">#REF!</definedName>
    <definedName name="H_extra_diurna_prevista_tra_RSSS_mês" localSheetId="1">#REF!</definedName>
    <definedName name="H_extra_diurna_prevista_tra_RSSS_mês" localSheetId="4">#REF!</definedName>
    <definedName name="H_extra_diurna_prevista_tra_RSSS_mês">#REF!</definedName>
    <definedName name="H_extra_diurna_prevista_usi_rec_com_mês" localSheetId="6">#REF!</definedName>
    <definedName name="H_extra_diurna_prevista_usi_rec_com_mês" localSheetId="5">#REF!</definedName>
    <definedName name="H_extra_diurna_prevista_usi_rec_com_mês" localSheetId="1">#REF!</definedName>
    <definedName name="H_extra_diurna_prevista_usi_rec_com_mês" localSheetId="4">#REF!</definedName>
    <definedName name="H_extra_diurna_prevista_usi_rec_com_mês">#REF!</definedName>
    <definedName name="H_extra_diurna_prevista_var_man_mês" localSheetId="6">#REF!</definedName>
    <definedName name="H_extra_diurna_prevista_var_man_mês" localSheetId="5">#REF!</definedName>
    <definedName name="H_extra_diurna_prevista_var_man_mês" localSheetId="1">#REF!</definedName>
    <definedName name="H_extra_diurna_prevista_var_man_mês" localSheetId="4">#REF!</definedName>
    <definedName name="H_extra_diurna_prevista_var_man_mês">#REF!</definedName>
    <definedName name="H_extra_not_prevista_coleta_dom_mês" localSheetId="6">'[5]1.1'!#REF!</definedName>
    <definedName name="H_extra_not_prevista_coleta_dom_mês" localSheetId="5">'[5]1.1'!#REF!</definedName>
    <definedName name="H_extra_not_prevista_coleta_dom_mês" localSheetId="1">'[5]1.1'!#REF!</definedName>
    <definedName name="H_extra_not_prevista_coleta_dom_mês" localSheetId="4">'[5]1.1'!#REF!</definedName>
    <definedName name="H_extra_not_prevista_coleta_dom_mês">'[5]1.1'!#REF!</definedName>
    <definedName name="H_extra_noturna_prevista_col_hosp_mês" localSheetId="6">#REF!</definedName>
    <definedName name="H_extra_noturna_prevista_col_hosp_mês" localSheetId="5">#REF!</definedName>
    <definedName name="H_extra_noturna_prevista_col_hosp_mês" localSheetId="1">#REF!</definedName>
    <definedName name="H_extra_noturna_prevista_col_hosp_mês" localSheetId="4">#REF!</definedName>
    <definedName name="H_extra_noturna_prevista_col_hosp_mês">#REF!</definedName>
    <definedName name="H_extra_noturna_prevista_coleta_seletiva_mês" localSheetId="6">#REF!</definedName>
    <definedName name="H_extra_noturna_prevista_coleta_seletiva_mês" localSheetId="5">#REF!</definedName>
    <definedName name="H_extra_noturna_prevista_coleta_seletiva_mês" localSheetId="1">#REF!</definedName>
    <definedName name="H_extra_noturna_prevista_coleta_seletiva_mês" localSheetId="4">#REF!</definedName>
    <definedName name="H_extra_noturna_prevista_coleta_seletiva_mês">#REF!</definedName>
    <definedName name="H_extra_noturna_prevista_eq_padrão_mês" localSheetId="6">#REF!</definedName>
    <definedName name="H_extra_noturna_prevista_eq_padrão_mês" localSheetId="5">#REF!</definedName>
    <definedName name="H_extra_noturna_prevista_eq_padrão_mês" localSheetId="1">#REF!</definedName>
    <definedName name="H_extra_noturna_prevista_eq_padrão_mês" localSheetId="4">#REF!</definedName>
    <definedName name="H_extra_noturna_prevista_eq_padrão_mês">#REF!</definedName>
    <definedName name="H_extra_noturna_prevista_loc_cam_bas_mês" localSheetId="6">#REF!</definedName>
    <definedName name="H_extra_noturna_prevista_loc_cam_bas_mês" localSheetId="5">#REF!</definedName>
    <definedName name="H_extra_noturna_prevista_loc_cam_bas_mês" localSheetId="1">#REF!</definedName>
    <definedName name="H_extra_noturna_prevista_loc_cam_bas_mês" localSheetId="4">#REF!</definedName>
    <definedName name="H_extra_noturna_prevista_loc_cam_bas_mês">#REF!</definedName>
    <definedName name="H_extra_noturna_prevista_loc_pá_carr_mês" localSheetId="6">#REF!</definedName>
    <definedName name="H_extra_noturna_prevista_loc_pá_carr_mês" localSheetId="5">#REF!</definedName>
    <definedName name="H_extra_noturna_prevista_loc_pá_carr_mês" localSheetId="1">#REF!</definedName>
    <definedName name="H_extra_noturna_prevista_loc_pá_carr_mês" localSheetId="4">#REF!</definedName>
    <definedName name="H_extra_noturna_prevista_loc_pá_carr_mês">#REF!</definedName>
    <definedName name="H_extra_noturna_prevista_loc_trator_mês" localSheetId="6">#REF!</definedName>
    <definedName name="H_extra_noturna_prevista_loc_trator_mês" localSheetId="5">#REF!</definedName>
    <definedName name="H_extra_noturna_prevista_loc_trator_mês" localSheetId="1">#REF!</definedName>
    <definedName name="H_extra_noturna_prevista_loc_trator_mês" localSheetId="4">#REF!</definedName>
    <definedName name="H_extra_noturna_prevista_loc_trator_mês">#REF!</definedName>
    <definedName name="H_extra_noturna_prevista_op_aterro_mês" localSheetId="6">#REF!</definedName>
    <definedName name="H_extra_noturna_prevista_op_aterro_mês" localSheetId="5">#REF!</definedName>
    <definedName name="H_extra_noturna_prevista_op_aterro_mês" localSheetId="1">#REF!</definedName>
    <definedName name="H_extra_noturna_prevista_op_aterro_mês" localSheetId="4">#REF!</definedName>
    <definedName name="H_extra_noturna_prevista_op_aterro_mês">#REF!</definedName>
    <definedName name="H_extra_noturna_prevista_tra_RSSS_mês" localSheetId="6">#REF!</definedName>
    <definedName name="H_extra_noturna_prevista_tra_RSSS_mês" localSheetId="5">#REF!</definedName>
    <definedName name="H_extra_noturna_prevista_tra_RSSS_mês" localSheetId="1">#REF!</definedName>
    <definedName name="H_extra_noturna_prevista_tra_RSSS_mês" localSheetId="4">#REF!</definedName>
    <definedName name="H_extra_noturna_prevista_tra_RSSS_mês">#REF!</definedName>
    <definedName name="H_extra_noturna_prevista_usi_rec_com_mês" localSheetId="6">#REF!</definedName>
    <definedName name="H_extra_noturna_prevista_usi_rec_com_mês" localSheetId="5">#REF!</definedName>
    <definedName name="H_extra_noturna_prevista_usi_rec_com_mês" localSheetId="1">#REF!</definedName>
    <definedName name="H_extra_noturna_prevista_usi_rec_com_mês" localSheetId="4">#REF!</definedName>
    <definedName name="H_extra_noturna_prevista_usi_rec_com_mês">#REF!</definedName>
    <definedName name="H_extra_noturna_prevista_var_man_mês" localSheetId="6">#REF!</definedName>
    <definedName name="H_extra_noturna_prevista_var_man_mês" localSheetId="5">#REF!</definedName>
    <definedName name="H_extra_noturna_prevista_var_man_mês" localSheetId="1">#REF!</definedName>
    <definedName name="H_extra_noturna_prevista_var_man_mês" localSheetId="4">#REF!</definedName>
    <definedName name="H_extra_noturna_prevista_var_man_mês">#REF!</definedName>
    <definedName name="H_motorita" localSheetId="6">'[5]1.1'!#REF!</definedName>
    <definedName name="H_motorita" localSheetId="5">'[5]1.1'!#REF!</definedName>
    <definedName name="H_motorita" localSheetId="1">'[5]1.1'!#REF!</definedName>
    <definedName name="H_motorita" localSheetId="4">'[5]1.1'!#REF!</definedName>
    <definedName name="H_motorita">'[5]1.1'!#REF!</definedName>
    <definedName name="he" localSheetId="6">#REF!</definedName>
    <definedName name="he" localSheetId="5">#REF!</definedName>
    <definedName name="he" localSheetId="1">#REF!</definedName>
    <definedName name="he" localSheetId="4">#REF!</definedName>
    <definedName name="he">#REF!</definedName>
    <definedName name="HORAS_MENSAIS" localSheetId="6">#REF!</definedName>
    <definedName name="HORAS_MENSAIS" localSheetId="5">#REF!</definedName>
    <definedName name="HORAS_MENSAIS" localSheetId="1">#REF!</definedName>
    <definedName name="HORAS_MENSAIS" localSheetId="4">#REF!</definedName>
    <definedName name="HORAS_MENSAIS">#REF!</definedName>
    <definedName name="Horas_noturnas_cap_mec" localSheetId="6">#REF!</definedName>
    <definedName name="Horas_noturnas_cap_mec" localSheetId="5">#REF!</definedName>
    <definedName name="Horas_noturnas_cap_mec" localSheetId="1">#REF!</definedName>
    <definedName name="Horas_noturnas_cap_mec" localSheetId="4">#REF!</definedName>
    <definedName name="Horas_noturnas_cap_mec">#REF!</definedName>
    <definedName name="Horas_noturnas_col_hos" localSheetId="6">#REF!</definedName>
    <definedName name="Horas_noturnas_col_hos" localSheetId="5">#REF!</definedName>
    <definedName name="Horas_noturnas_col_hos" localSheetId="1">#REF!</definedName>
    <definedName name="Horas_noturnas_col_hos" localSheetId="4">#REF!</definedName>
    <definedName name="Horas_noturnas_col_hos">#REF!</definedName>
    <definedName name="Horas_noturnas_coleta_dom" localSheetId="6">'[5]1.1'!#REF!</definedName>
    <definedName name="Horas_noturnas_coleta_dom" localSheetId="5">'[5]1.1'!#REF!</definedName>
    <definedName name="Horas_noturnas_coleta_dom" localSheetId="1">'[5]1.1'!#REF!</definedName>
    <definedName name="Horas_noturnas_coleta_dom" localSheetId="4">'[5]1.1'!#REF!</definedName>
    <definedName name="Horas_noturnas_coleta_dom">'[5]1.1'!#REF!</definedName>
    <definedName name="Horas_noturnas_coleta_seletiva" localSheetId="6">#REF!</definedName>
    <definedName name="Horas_noturnas_coleta_seletiva" localSheetId="5">#REF!</definedName>
    <definedName name="Horas_noturnas_coleta_seletiva" localSheetId="1">#REF!</definedName>
    <definedName name="Horas_noturnas_coleta_seletiva" localSheetId="4">#REF!</definedName>
    <definedName name="Horas_noturnas_coleta_seletiva">#REF!</definedName>
    <definedName name="Horas_noturnas_eq_padrão" localSheetId="6">#REF!</definedName>
    <definedName name="Horas_noturnas_eq_padrão" localSheetId="5">#REF!</definedName>
    <definedName name="Horas_noturnas_eq_padrão" localSheetId="1">#REF!</definedName>
    <definedName name="Horas_noturnas_eq_padrão" localSheetId="4">#REF!</definedName>
    <definedName name="Horas_noturnas_eq_padrão">#REF!</definedName>
    <definedName name="Horas_noturnas_lav_vias" localSheetId="6">#REF!</definedName>
    <definedName name="Horas_noturnas_lav_vias" localSheetId="5">#REF!</definedName>
    <definedName name="Horas_noturnas_lav_vias" localSheetId="1">#REF!</definedName>
    <definedName name="Horas_noturnas_lav_vias" localSheetId="4">#REF!</definedName>
    <definedName name="Horas_noturnas_lav_vias">#REF!</definedName>
    <definedName name="Horas_noturnas_lim_mercado" localSheetId="6">#REF!</definedName>
    <definedName name="Horas_noturnas_lim_mercado" localSheetId="5">#REF!</definedName>
    <definedName name="Horas_noturnas_lim_mercado" localSheetId="1">#REF!</definedName>
    <definedName name="Horas_noturnas_lim_mercado" localSheetId="4">#REF!</definedName>
    <definedName name="Horas_noturnas_lim_mercado">#REF!</definedName>
    <definedName name="Horas_noturnas_loc_cam_bas" localSheetId="6">#REF!</definedName>
    <definedName name="Horas_noturnas_loc_cam_bas" localSheetId="5">#REF!</definedName>
    <definedName name="Horas_noturnas_loc_cam_bas" localSheetId="1">#REF!</definedName>
    <definedName name="Horas_noturnas_loc_cam_bas" localSheetId="4">#REF!</definedName>
    <definedName name="Horas_noturnas_loc_cam_bas">#REF!</definedName>
    <definedName name="Horas_noturnas_loc_pá" localSheetId="6">#REF!</definedName>
    <definedName name="Horas_noturnas_loc_pá" localSheetId="5">#REF!</definedName>
    <definedName name="Horas_noturnas_loc_pá" localSheetId="1">#REF!</definedName>
    <definedName name="Horas_noturnas_loc_pá" localSheetId="4">#REF!</definedName>
    <definedName name="Horas_noturnas_loc_pá">#REF!</definedName>
    <definedName name="Horas_noturnas_loc_trator" localSheetId="6">#REF!</definedName>
    <definedName name="Horas_noturnas_loc_trator" localSheetId="5">#REF!</definedName>
    <definedName name="Horas_noturnas_loc_trator" localSheetId="1">#REF!</definedName>
    <definedName name="Horas_noturnas_loc_trator" localSheetId="4">#REF!</definedName>
    <definedName name="Horas_noturnas_loc_trator">#REF!</definedName>
    <definedName name="Horas_noturnas_op_aterro" localSheetId="6">#REF!</definedName>
    <definedName name="Horas_noturnas_op_aterro" localSheetId="5">#REF!</definedName>
    <definedName name="Horas_noturnas_op_aterro" localSheetId="1">#REF!</definedName>
    <definedName name="Horas_noturnas_op_aterro" localSheetId="4">#REF!</definedName>
    <definedName name="Horas_noturnas_op_aterro">#REF!</definedName>
    <definedName name="Horas_noturnas_trat_RSSS" localSheetId="6">#REF!</definedName>
    <definedName name="Horas_noturnas_trat_RSSS" localSheetId="5">#REF!</definedName>
    <definedName name="Horas_noturnas_trat_RSSS" localSheetId="1">#REF!</definedName>
    <definedName name="Horas_noturnas_trat_RSSS" localSheetId="4">#REF!</definedName>
    <definedName name="Horas_noturnas_trat_RSSS">#REF!</definedName>
    <definedName name="Horas_noturnas_usi_compostagem" localSheetId="6">#REF!</definedName>
    <definedName name="Horas_noturnas_usi_compostagem" localSheetId="5">#REF!</definedName>
    <definedName name="Horas_noturnas_usi_compostagem" localSheetId="1">#REF!</definedName>
    <definedName name="Horas_noturnas_usi_compostagem" localSheetId="4">#REF!</definedName>
    <definedName name="Horas_noturnas_usi_compostagem">#REF!</definedName>
    <definedName name="Horas_noturnas_varrição" localSheetId="6">#REF!</definedName>
    <definedName name="Horas_noturnas_varrição" localSheetId="5">#REF!</definedName>
    <definedName name="Horas_noturnas_varrição" localSheetId="1">#REF!</definedName>
    <definedName name="Horas_noturnas_varrição" localSheetId="4">#REF!</definedName>
    <definedName name="Horas_noturnas_varrição">#REF!</definedName>
    <definedName name="Idioma">'[6]Inputs'!$E$37</definedName>
    <definedName name="INCFIS">"Texto 3"</definedName>
    <definedName name="IndCapa" localSheetId="6">#REF!</definedName>
    <definedName name="IndCapa" localSheetId="5">#REF!</definedName>
    <definedName name="IndCapa" localSheetId="1">#REF!</definedName>
    <definedName name="IndCapa" localSheetId="4">#REF!</definedName>
    <definedName name="IndCapa">#REF!</definedName>
    <definedName name="IndDetalhes" localSheetId="6">#REF!</definedName>
    <definedName name="IndDetalhes" localSheetId="5">#REF!</definedName>
    <definedName name="IndDetalhes" localSheetId="1">#REF!</definedName>
    <definedName name="IndDetalhes" localSheetId="4">#REF!</definedName>
    <definedName name="IndDetalhes">#REF!</definedName>
    <definedName name="Index_Average_of_Year" localSheetId="6">#REF!</definedName>
    <definedName name="Index_Average_of_Year" localSheetId="5">#REF!</definedName>
    <definedName name="Index_Average_of_Year" localSheetId="1">#REF!</definedName>
    <definedName name="Index_Average_of_Year" localSheetId="4">#REF!</definedName>
    <definedName name="Index_Average_of_Year">#REF!</definedName>
    <definedName name="Index_End_of_Year" localSheetId="6">#REF!</definedName>
    <definedName name="Index_End_of_Year" localSheetId="5">#REF!</definedName>
    <definedName name="Index_End_of_Year" localSheetId="1">#REF!</definedName>
    <definedName name="Index_End_of_Year" localSheetId="4">#REF!</definedName>
    <definedName name="Index_End_of_Year">#REF!</definedName>
    <definedName name="Index_EOY_AOY" localSheetId="6">#REF!</definedName>
    <definedName name="Index_EOY_AOY" localSheetId="5">#REF!</definedName>
    <definedName name="Index_EOY_AOY" localSheetId="1">#REF!</definedName>
    <definedName name="Index_EOY_AOY" localSheetId="4">#REF!</definedName>
    <definedName name="Index_EOY_AOY">#REF!</definedName>
    <definedName name="Inflación" localSheetId="1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Inflación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Início_tur_not_col_sel" localSheetId="6">#REF!</definedName>
    <definedName name="Início_tur_not_col_sel" localSheetId="5">#REF!</definedName>
    <definedName name="Início_tur_not_col_sel" localSheetId="1">#REF!</definedName>
    <definedName name="Início_tur_not_col_sel" localSheetId="4">#REF!</definedName>
    <definedName name="Início_tur_not_col_sel">#REF!</definedName>
    <definedName name="Insalub_Grau_Máx" localSheetId="6">#REF!</definedName>
    <definedName name="Insalub_Grau_Máx" localSheetId="5">#REF!</definedName>
    <definedName name="Insalub_Grau_Máx" localSheetId="1">#REF!</definedName>
    <definedName name="Insalub_Grau_Máx" localSheetId="4">#REF!</definedName>
    <definedName name="Insalub_Grau_Máx">#REF!</definedName>
    <definedName name="Insalub_Grau_Méd" localSheetId="6">#REF!</definedName>
    <definedName name="Insalub_Grau_Méd" localSheetId="5">#REF!</definedName>
    <definedName name="Insalub_Grau_Méd" localSheetId="1">#REF!</definedName>
    <definedName name="Insalub_Grau_Méd" localSheetId="4">#REF!</definedName>
    <definedName name="Insalub_Grau_Méd">#REF!</definedName>
    <definedName name="Insalub_Grau_Mín" localSheetId="6">#REF!</definedName>
    <definedName name="Insalub_Grau_Mín" localSheetId="5">#REF!</definedName>
    <definedName name="Insalub_Grau_Mín" localSheetId="1">#REF!</definedName>
    <definedName name="Insalub_Grau_Mín" localSheetId="4">#REF!</definedName>
    <definedName name="Insalub_Grau_Mín">#REF!</definedName>
    <definedName name="INSALUBRIDADE" localSheetId="6">#REF!</definedName>
    <definedName name="INSALUBRIDADE" localSheetId="5">#REF!</definedName>
    <definedName name="INSALUBRIDADE" localSheetId="1">#REF!</definedName>
    <definedName name="INSALUBRIDADE" localSheetId="4">#REF!</definedName>
    <definedName name="INSALUBRIDADE">#REF!</definedName>
    <definedName name="insumos" localSheetId="6">#REF!</definedName>
    <definedName name="insumos" localSheetId="5">#REF!</definedName>
    <definedName name="insumos" localSheetId="1">#REF!</definedName>
    <definedName name="insumos" localSheetId="4">#REF!</definedName>
    <definedName name="insumos">#REF!</definedName>
    <definedName name="Int_Rate" localSheetId="6">#REF!</definedName>
    <definedName name="Int_Rate" localSheetId="5">#REF!</definedName>
    <definedName name="Int_Rate" localSheetId="1">#REF!</definedName>
    <definedName name="Int_Rate" localSheetId="4">#REF!</definedName>
    <definedName name="Int_Rate">#REF!</definedName>
    <definedName name="inv" localSheetId="1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inv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inver" localSheetId="1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inver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inversion" localSheetId="1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inversion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Inversión" localSheetId="1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Inversión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inversiones" localSheetId="1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inversiones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IP" localSheetId="6">#REF!</definedName>
    <definedName name="IP" localSheetId="5">#REF!</definedName>
    <definedName name="IP" localSheetId="1">#REF!</definedName>
    <definedName name="IP" localSheetId="4">#REF!</definedName>
    <definedName name="IP">#REF!</definedName>
    <definedName name="IQ" localSheetId="6">#REF!</definedName>
    <definedName name="IQ" localSheetId="5">#REF!</definedName>
    <definedName name="IQ" localSheetId="1">#REF!</definedName>
    <definedName name="IQ" localSheetId="4">#REF!</definedName>
    <definedName name="IQ">#REF!</definedName>
    <definedName name="IR" localSheetId="6">#REF!</definedName>
    <definedName name="IR" localSheetId="5">#REF!</definedName>
    <definedName name="IR" localSheetId="1">#REF!</definedName>
    <definedName name="IR" localSheetId="4">#REF!</definedName>
    <definedName name="IR">#REF!</definedName>
    <definedName name="ITEM" localSheetId="6">#REF!</definedName>
    <definedName name="ITEM" localSheetId="5">#REF!</definedName>
    <definedName name="ITEM" localSheetId="1">#REF!</definedName>
    <definedName name="ITEM" localSheetId="4">#REF!</definedName>
    <definedName name="ITEM">#REF!</definedName>
    <definedName name="JA" localSheetId="6">#REF!</definedName>
    <definedName name="JA" localSheetId="5">#REF!</definedName>
    <definedName name="JA" localSheetId="1">#REF!</definedName>
    <definedName name="JA" localSheetId="4">#REF!</definedName>
    <definedName name="JA">#REF!</definedName>
    <definedName name="JT" localSheetId="6">#REF!</definedName>
    <definedName name="JT" localSheetId="5">#REF!</definedName>
    <definedName name="JT" localSheetId="1">#REF!</definedName>
    <definedName name="JT" localSheetId="4">#REF!</definedName>
    <definedName name="JT">#REF!</definedName>
    <definedName name="julio" localSheetId="6">#REF!</definedName>
    <definedName name="julio" localSheetId="5">#REF!</definedName>
    <definedName name="julio" localSheetId="1">#REF!</definedName>
    <definedName name="julio" localSheetId="4">#REF!</definedName>
    <definedName name="julio">#REF!</definedName>
    <definedName name="Kd" localSheetId="6">#REF!</definedName>
    <definedName name="Kd" localSheetId="5">#REF!</definedName>
    <definedName name="Kd" localSheetId="1">#REF!</definedName>
    <definedName name="Kd" localSheetId="4">#REF!</definedName>
    <definedName name="Kd">#REF!</definedName>
    <definedName name="Ke" localSheetId="6">#REF!</definedName>
    <definedName name="Ke" localSheetId="5">#REF!</definedName>
    <definedName name="Ke" localSheetId="1">#REF!</definedName>
    <definedName name="Ke" localSheetId="4">#REF!</definedName>
    <definedName name="Ke">#REF!</definedName>
    <definedName name="LA" localSheetId="6">#REF!</definedName>
    <definedName name="LA" localSheetId="5">#REF!</definedName>
    <definedName name="LA" localSheetId="1">#REF!</definedName>
    <definedName name="LA" localSheetId="4">#REF!</definedName>
    <definedName name="LA">#REF!</definedName>
    <definedName name="LAIR" localSheetId="6">#REF!</definedName>
    <definedName name="LAIR" localSheetId="5">#REF!</definedName>
    <definedName name="LAIR" localSheetId="1">#REF!</definedName>
    <definedName name="LAIR" localSheetId="4">#REF!</definedName>
    <definedName name="LAIR">#REF!</definedName>
    <definedName name="Lav" localSheetId="6">#REF!</definedName>
    <definedName name="Lav" localSheetId="5">#REF!</definedName>
    <definedName name="Lav" localSheetId="1">#REF!</definedName>
    <definedName name="Lav" localSheetId="4">#REF!</definedName>
    <definedName name="Lav">#REF!</definedName>
    <definedName name="lav_eq_pub" localSheetId="6">#REF!</definedName>
    <definedName name="lav_eq_pub" localSheetId="5">#REF!</definedName>
    <definedName name="lav_eq_pub" localSheetId="1">#REF!</definedName>
    <definedName name="lav_eq_pub" localSheetId="4">#REF!</definedName>
    <definedName name="lav_eq_pub">#REF!</definedName>
    <definedName name="lav_eq_pub1" localSheetId="6">#REF!</definedName>
    <definedName name="lav_eq_pub1" localSheetId="5">#REF!</definedName>
    <definedName name="lav_eq_pub1" localSheetId="1">#REF!</definedName>
    <definedName name="lav_eq_pub1" localSheetId="4">#REF!</definedName>
    <definedName name="lav_eq_pub1">#REF!</definedName>
    <definedName name="lav_eq_pub2" localSheetId="6">#REF!</definedName>
    <definedName name="lav_eq_pub2" localSheetId="5">#REF!</definedName>
    <definedName name="lav_eq_pub2" localSheetId="1">#REF!</definedName>
    <definedName name="lav_eq_pub2" localSheetId="4">#REF!</definedName>
    <definedName name="lav_eq_pub2">#REF!</definedName>
    <definedName name="lav_eq_pub3" localSheetId="6">#REF!</definedName>
    <definedName name="lav_eq_pub3" localSheetId="5">#REF!</definedName>
    <definedName name="lav_eq_pub3" localSheetId="1">#REF!</definedName>
    <definedName name="lav_eq_pub3" localSheetId="4">#REF!</definedName>
    <definedName name="lav_eq_pub3">#REF!</definedName>
    <definedName name="lav_eq_pub4" localSheetId="6">#REF!</definedName>
    <definedName name="lav_eq_pub4" localSheetId="5">#REF!</definedName>
    <definedName name="lav_eq_pub4" localSheetId="1">#REF!</definedName>
    <definedName name="lav_eq_pub4" localSheetId="4">#REF!</definedName>
    <definedName name="lav_eq_pub4">#REF!</definedName>
    <definedName name="lav_eq_pub5" localSheetId="6">#REF!</definedName>
    <definedName name="lav_eq_pub5" localSheetId="5">#REF!</definedName>
    <definedName name="lav_eq_pub5" localSheetId="1">#REF!</definedName>
    <definedName name="lav_eq_pub5" localSheetId="4">#REF!</definedName>
    <definedName name="lav_eq_pub5">#REF!</definedName>
    <definedName name="lav_eq_pub6" localSheetId="6">#REF!</definedName>
    <definedName name="lav_eq_pub6" localSheetId="5">#REF!</definedName>
    <definedName name="lav_eq_pub6" localSheetId="1">#REF!</definedName>
    <definedName name="lav_eq_pub6" localSheetId="4">#REF!</definedName>
    <definedName name="lav_eq_pub6">#REF!</definedName>
    <definedName name="lav_eq_pub7" localSheetId="6">#REF!</definedName>
    <definedName name="lav_eq_pub7" localSheetId="5">#REF!</definedName>
    <definedName name="lav_eq_pub7" localSheetId="1">#REF!</definedName>
    <definedName name="lav_eq_pub7" localSheetId="4">#REF!</definedName>
    <definedName name="lav_eq_pub7">#REF!</definedName>
    <definedName name="lav_eq_pub8" localSheetId="6">#REF!</definedName>
    <definedName name="lav_eq_pub8" localSheetId="5">#REF!</definedName>
    <definedName name="lav_eq_pub8" localSheetId="1">#REF!</definedName>
    <definedName name="lav_eq_pub8" localSheetId="4">#REF!</definedName>
    <definedName name="lav_eq_pub8">#REF!</definedName>
    <definedName name="lav_eq_pub9" localSheetId="6">#REF!</definedName>
    <definedName name="lav_eq_pub9" localSheetId="5">#REF!</definedName>
    <definedName name="lav_eq_pub9" localSheetId="1">#REF!</definedName>
    <definedName name="lav_eq_pub9" localSheetId="4">#REF!</definedName>
    <definedName name="lav_eq_pub9">#REF!</definedName>
    <definedName name="lav_escadarias" localSheetId="6">#REF!</definedName>
    <definedName name="lav_escadarias" localSheetId="5">#REF!</definedName>
    <definedName name="lav_escadarias" localSheetId="1">#REF!</definedName>
    <definedName name="lav_escadarias" localSheetId="4">#REF!</definedName>
    <definedName name="lav_escadarias">#REF!</definedName>
    <definedName name="lav_feira" localSheetId="6">#REF!</definedName>
    <definedName name="lav_feira" localSheetId="5">#REF!</definedName>
    <definedName name="lav_feira" localSheetId="1">#REF!</definedName>
    <definedName name="lav_feira" localSheetId="4">#REF!</definedName>
    <definedName name="lav_feira">#REF!</definedName>
    <definedName name="lav_feira1" localSheetId="6">#REF!</definedName>
    <definedName name="lav_feira1" localSheetId="5">#REF!</definedName>
    <definedName name="lav_feira1" localSheetId="1">#REF!</definedName>
    <definedName name="lav_feira1" localSheetId="4">#REF!</definedName>
    <definedName name="lav_feira1">#REF!</definedName>
    <definedName name="lav_feira2" localSheetId="6">#REF!</definedName>
    <definedName name="lav_feira2" localSheetId="5">#REF!</definedName>
    <definedName name="lav_feira2" localSheetId="1">#REF!</definedName>
    <definedName name="lav_feira2" localSheetId="4">#REF!</definedName>
    <definedName name="lav_feira2">#REF!</definedName>
    <definedName name="lav_feira3" localSheetId="6">#REF!</definedName>
    <definedName name="lav_feira3" localSheetId="5">#REF!</definedName>
    <definedName name="lav_feira3" localSheetId="1">#REF!</definedName>
    <definedName name="lav_feira3" localSheetId="4">#REF!</definedName>
    <definedName name="lav_feira3">#REF!</definedName>
    <definedName name="lav_feira4" localSheetId="6">#REF!</definedName>
    <definedName name="lav_feira4" localSheetId="5">#REF!</definedName>
    <definedName name="lav_feira4" localSheetId="1">#REF!</definedName>
    <definedName name="lav_feira4" localSheetId="4">#REF!</definedName>
    <definedName name="lav_feira4">#REF!</definedName>
    <definedName name="lav_feira5" localSheetId="6">#REF!</definedName>
    <definedName name="lav_feira5" localSheetId="5">#REF!</definedName>
    <definedName name="lav_feira5" localSheetId="1">#REF!</definedName>
    <definedName name="lav_feira5" localSheetId="4">#REF!</definedName>
    <definedName name="lav_feira5">#REF!</definedName>
    <definedName name="lav_feira6" localSheetId="6">#REF!</definedName>
    <definedName name="lav_feira6" localSheetId="5">#REF!</definedName>
    <definedName name="lav_feira6" localSheetId="1">#REF!</definedName>
    <definedName name="lav_feira6" localSheetId="4">#REF!</definedName>
    <definedName name="lav_feira6">#REF!</definedName>
    <definedName name="lav_feira7" localSheetId="6">#REF!</definedName>
    <definedName name="lav_feira7" localSheetId="5">#REF!</definedName>
    <definedName name="lav_feira7" localSheetId="1">#REF!</definedName>
    <definedName name="lav_feira7" localSheetId="4">#REF!</definedName>
    <definedName name="lav_feira7">#REF!</definedName>
    <definedName name="lav_feira8" localSheetId="6">#REF!</definedName>
    <definedName name="lav_feira8" localSheetId="5">#REF!</definedName>
    <definedName name="lav_feira8" localSheetId="1">#REF!</definedName>
    <definedName name="lav_feira8" localSheetId="4">#REF!</definedName>
    <definedName name="lav_feira8">#REF!</definedName>
    <definedName name="lav_feira9" localSheetId="6">#REF!</definedName>
    <definedName name="lav_feira9" localSheetId="5">#REF!</definedName>
    <definedName name="lav_feira9" localSheetId="1">#REF!</definedName>
    <definedName name="lav_feira9" localSheetId="4">#REF!</definedName>
    <definedName name="lav_feira9">#REF!</definedName>
    <definedName name="lav_mec_calç" localSheetId="6">#REF!</definedName>
    <definedName name="lav_mec_calç" localSheetId="5">#REF!</definedName>
    <definedName name="lav_mec_calç" localSheetId="1">#REF!</definedName>
    <definedName name="lav_mec_calç" localSheetId="4">#REF!</definedName>
    <definedName name="lav_mec_calç">#REF!</definedName>
    <definedName name="lilia" localSheetId="6">#REF!,#REF!,#REF!</definedName>
    <definedName name="lilia" localSheetId="5">#REF!,#REF!,#REF!</definedName>
    <definedName name="lilia" localSheetId="1">#REF!,#REF!,#REF!</definedName>
    <definedName name="lilia" localSheetId="4">#REF!,#REF!,#REF!</definedName>
    <definedName name="lilia">#REF!,#REF!,#REF!</definedName>
    <definedName name="LIMAT" localSheetId="6">#REF!</definedName>
    <definedName name="LIMAT" localSheetId="5">#REF!</definedName>
    <definedName name="LIMAT" localSheetId="1">#REF!</definedName>
    <definedName name="LIMAT" localSheetId="4">#REF!</definedName>
    <definedName name="LIMAT">#REF!</definedName>
    <definedName name="linha12" localSheetId="6">#REF!,#REF!,#REF!</definedName>
    <definedName name="linha12" localSheetId="5">#REF!,#REF!,#REF!</definedName>
    <definedName name="linha12" localSheetId="1">#REF!,#REF!,#REF!</definedName>
    <definedName name="linha12" localSheetId="4">#REF!,#REF!,#REF!</definedName>
    <definedName name="linha12">#REF!,#REF!,#REF!</definedName>
    <definedName name="LINHa13" localSheetId="6">#REF!,#REF!,#REF!</definedName>
    <definedName name="LINHa13" localSheetId="5">#REF!,#REF!,#REF!</definedName>
    <definedName name="LINHa13" localSheetId="1">#REF!,#REF!,#REF!</definedName>
    <definedName name="LINHa13" localSheetId="4">#REF!,#REF!,#REF!</definedName>
    <definedName name="LINHa13">#REF!,#REF!,#REF!</definedName>
    <definedName name="linha14" localSheetId="6">#REF!,#REF!,#REF!</definedName>
    <definedName name="linha14" localSheetId="5">#REF!,#REF!,#REF!</definedName>
    <definedName name="linha14" localSheetId="1">#REF!,#REF!,#REF!</definedName>
    <definedName name="linha14" localSheetId="4">#REF!,#REF!,#REF!</definedName>
    <definedName name="linha14">#REF!,#REF!,#REF!</definedName>
    <definedName name="linha15" localSheetId="6">#REF!,#REF!,#REF!</definedName>
    <definedName name="linha15" localSheetId="5">#REF!,#REF!,#REF!</definedName>
    <definedName name="linha15" localSheetId="1">#REF!,#REF!,#REF!</definedName>
    <definedName name="linha15" localSheetId="4">#REF!,#REF!,#REF!</definedName>
    <definedName name="linha15">#REF!,#REF!,#REF!</definedName>
    <definedName name="linha17" localSheetId="6">#REF!,#REF!,#REF!</definedName>
    <definedName name="linha17" localSheetId="5">#REF!,#REF!,#REF!</definedName>
    <definedName name="linha17" localSheetId="1">#REF!,#REF!,#REF!</definedName>
    <definedName name="linha17" localSheetId="4">#REF!,#REF!,#REF!</definedName>
    <definedName name="linha17">#REF!,#REF!,#REF!</definedName>
    <definedName name="linha18" localSheetId="6">#REF!,#REF!,#REF!</definedName>
    <definedName name="linha18" localSheetId="5">#REF!,#REF!,#REF!</definedName>
    <definedName name="linha18" localSheetId="1">#REF!,#REF!,#REF!</definedName>
    <definedName name="linha18" localSheetId="4">#REF!,#REF!,#REF!</definedName>
    <definedName name="linha18">#REF!,#REF!,#REF!</definedName>
    <definedName name="linha20" localSheetId="6">#REF!,#REF!,#REF!</definedName>
    <definedName name="linha20" localSheetId="5">#REF!,#REF!,#REF!</definedName>
    <definedName name="linha20" localSheetId="1">#REF!,#REF!,#REF!</definedName>
    <definedName name="linha20" localSheetId="4">#REF!,#REF!,#REF!</definedName>
    <definedName name="linha20">#REF!,#REF!,#REF!</definedName>
    <definedName name="linha22" localSheetId="6">#REF!,#REF!,#REF!</definedName>
    <definedName name="linha22" localSheetId="5">#REF!,#REF!,#REF!</definedName>
    <definedName name="linha22" localSheetId="1">#REF!,#REF!,#REF!</definedName>
    <definedName name="linha22" localSheetId="4">#REF!,#REF!,#REF!</definedName>
    <definedName name="linha22">#REF!,#REF!,#REF!</definedName>
    <definedName name="linha23" localSheetId="6">#REF!,#REF!,#REF!</definedName>
    <definedName name="linha23" localSheetId="5">#REF!,#REF!,#REF!</definedName>
    <definedName name="linha23" localSheetId="1">#REF!,#REF!,#REF!</definedName>
    <definedName name="linha23" localSheetId="4">#REF!,#REF!,#REF!</definedName>
    <definedName name="linha23">#REF!,#REF!,#REF!</definedName>
    <definedName name="linha24" localSheetId="6">#REF!,#REF!,#REF!</definedName>
    <definedName name="linha24" localSheetId="5">#REF!,#REF!,#REF!</definedName>
    <definedName name="linha24" localSheetId="1">#REF!,#REF!,#REF!</definedName>
    <definedName name="linha24" localSheetId="4">#REF!,#REF!,#REF!</definedName>
    <definedName name="linha24">#REF!,#REF!,#REF!</definedName>
    <definedName name="linha25" localSheetId="6">#REF!,#REF!,#REF!</definedName>
    <definedName name="linha25" localSheetId="5">#REF!,#REF!,#REF!</definedName>
    <definedName name="linha25" localSheetId="1">#REF!,#REF!,#REF!</definedName>
    <definedName name="linha25" localSheetId="4">#REF!,#REF!,#REF!</definedName>
    <definedName name="linha25">#REF!,#REF!,#REF!</definedName>
    <definedName name="linha26" localSheetId="6">#REF!,#REF!,#REF!</definedName>
    <definedName name="linha26" localSheetId="5">#REF!,#REF!,#REF!</definedName>
    <definedName name="linha26" localSheetId="1">#REF!,#REF!,#REF!</definedName>
    <definedName name="linha26" localSheetId="4">#REF!,#REF!,#REF!</definedName>
    <definedName name="linha26">#REF!,#REF!,#REF!</definedName>
    <definedName name="linha27" localSheetId="6">#REF!,#REF!,#REF!</definedName>
    <definedName name="linha27" localSheetId="5">#REF!,#REF!,#REF!</definedName>
    <definedName name="linha27" localSheetId="1">#REF!,#REF!,#REF!</definedName>
    <definedName name="linha27" localSheetId="4">#REF!,#REF!,#REF!</definedName>
    <definedName name="linha27">#REF!,#REF!,#REF!</definedName>
    <definedName name="linha29" localSheetId="6">#REF!,#REF!,#REF!</definedName>
    <definedName name="linha29" localSheetId="5">#REF!,#REF!,#REF!</definedName>
    <definedName name="linha29" localSheetId="1">#REF!,#REF!,#REF!</definedName>
    <definedName name="linha29" localSheetId="4">#REF!,#REF!,#REF!</definedName>
    <definedName name="linha29">#REF!,#REF!,#REF!</definedName>
    <definedName name="linha30" localSheetId="6">#REF!,#REF!,#REF!</definedName>
    <definedName name="linha30" localSheetId="5">#REF!,#REF!,#REF!</definedName>
    <definedName name="linha30" localSheetId="1">#REF!,#REF!,#REF!</definedName>
    <definedName name="linha30" localSheetId="4">#REF!,#REF!,#REF!</definedName>
    <definedName name="linha30">#REF!,#REF!,#REF!</definedName>
    <definedName name="linha31" localSheetId="6">#REF!,#REF!,#REF!</definedName>
    <definedName name="linha31" localSheetId="5">#REF!,#REF!,#REF!</definedName>
    <definedName name="linha31" localSheetId="1">#REF!,#REF!,#REF!</definedName>
    <definedName name="linha31" localSheetId="4">#REF!,#REF!,#REF!</definedName>
    <definedName name="linha31">#REF!,#REF!,#REF!</definedName>
    <definedName name="linha32" localSheetId="6">#REF!,#REF!,#REF!</definedName>
    <definedName name="linha32" localSheetId="5">#REF!,#REF!,#REF!</definedName>
    <definedName name="linha32" localSheetId="1">#REF!,#REF!,#REF!</definedName>
    <definedName name="linha32" localSheetId="4">#REF!,#REF!,#REF!</definedName>
    <definedName name="linha32">#REF!,#REF!,#REF!</definedName>
    <definedName name="linha34" localSheetId="6">#REF!,#REF!,#REF!</definedName>
    <definedName name="linha34" localSheetId="5">#REF!,#REF!,#REF!</definedName>
    <definedName name="linha34" localSheetId="1">#REF!,#REF!,#REF!</definedName>
    <definedName name="linha34" localSheetId="4">#REF!,#REF!,#REF!</definedName>
    <definedName name="linha34">#REF!,#REF!,#REF!</definedName>
    <definedName name="lista">'[9]Preços Parâmetros'!$A$4:$A$181</definedName>
    <definedName name="LISTAEQ" localSheetId="6">#REF!</definedName>
    <definedName name="LISTAEQ" localSheetId="5">#REF!</definedName>
    <definedName name="LISTAEQ" localSheetId="1">#REF!</definedName>
    <definedName name="LISTAEQ" localSheetId="4">#REF!</definedName>
    <definedName name="LISTAEQ">#REF!</definedName>
    <definedName name="LISTAMO" localSheetId="6">#REF!</definedName>
    <definedName name="LISTAMO" localSheetId="5">#REF!</definedName>
    <definedName name="LISTAMO" localSheetId="1">#REF!</definedName>
    <definedName name="LISTAMO" localSheetId="4">#REF!</definedName>
    <definedName name="LISTAMO">#REF!</definedName>
    <definedName name="ListaParametros">'[9]Preços Parâmetros'!$A$4:$A$181</definedName>
    <definedName name="lom" localSheetId="6">#REF!</definedName>
    <definedName name="lom" localSheetId="5">#REF!</definedName>
    <definedName name="lom" localSheetId="1">#REF!</definedName>
    <definedName name="lom" localSheetId="4">#REF!</definedName>
    <definedName name="lom">#REF!</definedName>
    <definedName name="Losses" localSheetId="6">#REF!</definedName>
    <definedName name="Losses" localSheetId="5">#REF!</definedName>
    <definedName name="Losses" localSheetId="1">#REF!</definedName>
    <definedName name="Losses" localSheetId="4">#REF!</definedName>
    <definedName name="Losses">#REF!</definedName>
    <definedName name="man_ent_10km" localSheetId="6">#REF!</definedName>
    <definedName name="man_ent_10km" localSheetId="5">#REF!</definedName>
    <definedName name="man_ent_10km" localSheetId="1">#REF!</definedName>
    <definedName name="man_ent_10km" localSheetId="4">#REF!</definedName>
    <definedName name="man_ent_10km">#REF!</definedName>
    <definedName name="man_ent_10km1" localSheetId="6">#REF!</definedName>
    <definedName name="man_ent_10km1" localSheetId="5">#REF!</definedName>
    <definedName name="man_ent_10km1" localSheetId="1">#REF!</definedName>
    <definedName name="man_ent_10km1" localSheetId="4">#REF!</definedName>
    <definedName name="man_ent_10km1">#REF!</definedName>
    <definedName name="man_ent_10km2" localSheetId="6">#REF!</definedName>
    <definedName name="man_ent_10km2" localSheetId="5">#REF!</definedName>
    <definedName name="man_ent_10km2" localSheetId="1">#REF!</definedName>
    <definedName name="man_ent_10km2" localSheetId="4">#REF!</definedName>
    <definedName name="man_ent_10km2">#REF!</definedName>
    <definedName name="man_ent_10km3" localSheetId="6">#REF!</definedName>
    <definedName name="man_ent_10km3" localSheetId="5">#REF!</definedName>
    <definedName name="man_ent_10km3" localSheetId="1">#REF!</definedName>
    <definedName name="man_ent_10km3" localSheetId="4">#REF!</definedName>
    <definedName name="man_ent_10km3">#REF!</definedName>
    <definedName name="man_ent_10km4" localSheetId="6">#REF!</definedName>
    <definedName name="man_ent_10km4" localSheetId="5">#REF!</definedName>
    <definedName name="man_ent_10km4" localSheetId="1">#REF!</definedName>
    <definedName name="man_ent_10km4" localSheetId="4">#REF!</definedName>
    <definedName name="man_ent_10km4">#REF!</definedName>
    <definedName name="man_ent_10km5" localSheetId="6">#REF!</definedName>
    <definedName name="man_ent_10km5" localSheetId="5">#REF!</definedName>
    <definedName name="man_ent_10km5" localSheetId="1">#REF!</definedName>
    <definedName name="man_ent_10km5" localSheetId="4">#REF!</definedName>
    <definedName name="man_ent_10km5">#REF!</definedName>
    <definedName name="man_ent_10km6" localSheetId="6">#REF!</definedName>
    <definedName name="man_ent_10km6" localSheetId="5">#REF!</definedName>
    <definedName name="man_ent_10km6" localSheetId="1">#REF!</definedName>
    <definedName name="man_ent_10km6" localSheetId="4">#REF!</definedName>
    <definedName name="man_ent_10km6">#REF!</definedName>
    <definedName name="man_ent_10km7" localSheetId="6">#REF!</definedName>
    <definedName name="man_ent_10km7" localSheetId="5">#REF!</definedName>
    <definedName name="man_ent_10km7" localSheetId="1">#REF!</definedName>
    <definedName name="man_ent_10km7" localSheetId="4">#REF!</definedName>
    <definedName name="man_ent_10km7">#REF!</definedName>
    <definedName name="man_ent_10km8" localSheetId="6">#REF!</definedName>
    <definedName name="man_ent_10km8" localSheetId="5">#REF!</definedName>
    <definedName name="man_ent_10km8" localSheetId="1">#REF!</definedName>
    <definedName name="man_ent_10km8" localSheetId="4">#REF!</definedName>
    <definedName name="man_ent_10km8">#REF!</definedName>
    <definedName name="man_ent_10km9" localSheetId="6">#REF!</definedName>
    <definedName name="man_ent_10km9" localSheetId="5">#REF!</definedName>
    <definedName name="man_ent_10km9" localSheetId="1">#REF!</definedName>
    <definedName name="man_ent_10km9" localSheetId="4">#REF!</definedName>
    <definedName name="man_ent_10km9">#REF!</definedName>
    <definedName name="man_ent_ac_10km" localSheetId="6">#REF!</definedName>
    <definedName name="man_ent_ac_10km" localSheetId="5">#REF!</definedName>
    <definedName name="man_ent_ac_10km" localSheetId="1">#REF!</definedName>
    <definedName name="man_ent_ac_10km" localSheetId="4">#REF!</definedName>
    <definedName name="man_ent_ac_10km">#REF!</definedName>
    <definedName name="man_ent_ac_10km1" localSheetId="6">#REF!</definedName>
    <definedName name="man_ent_ac_10km1" localSheetId="5">#REF!</definedName>
    <definedName name="man_ent_ac_10km1" localSheetId="1">#REF!</definedName>
    <definedName name="man_ent_ac_10km1" localSheetId="4">#REF!</definedName>
    <definedName name="man_ent_ac_10km1">#REF!</definedName>
    <definedName name="man_ent_ac_10km2" localSheetId="6">#REF!</definedName>
    <definedName name="man_ent_ac_10km2" localSheetId="5">#REF!</definedName>
    <definedName name="man_ent_ac_10km2" localSheetId="1">#REF!</definedName>
    <definedName name="man_ent_ac_10km2" localSheetId="4">#REF!</definedName>
    <definedName name="man_ent_ac_10km2">#REF!</definedName>
    <definedName name="man_ent_ac_10km3" localSheetId="6">#REF!</definedName>
    <definedName name="man_ent_ac_10km3" localSheetId="5">#REF!</definedName>
    <definedName name="man_ent_ac_10km3" localSheetId="1">#REF!</definedName>
    <definedName name="man_ent_ac_10km3" localSheetId="4">#REF!</definedName>
    <definedName name="man_ent_ac_10km3">#REF!</definedName>
    <definedName name="man_ent_ac_10km4" localSheetId="6">#REF!</definedName>
    <definedName name="man_ent_ac_10km4" localSheetId="5">#REF!</definedName>
    <definedName name="man_ent_ac_10km4" localSheetId="1">#REF!</definedName>
    <definedName name="man_ent_ac_10km4" localSheetId="4">#REF!</definedName>
    <definedName name="man_ent_ac_10km4">#REF!</definedName>
    <definedName name="man_ent_ac_10km5" localSheetId="6">#REF!</definedName>
    <definedName name="man_ent_ac_10km5" localSheetId="5">#REF!</definedName>
    <definedName name="man_ent_ac_10km5" localSheetId="1">#REF!</definedName>
    <definedName name="man_ent_ac_10km5" localSheetId="4">#REF!</definedName>
    <definedName name="man_ent_ac_10km5">#REF!</definedName>
    <definedName name="man_ent_ac_10km6" localSheetId="6">#REF!</definedName>
    <definedName name="man_ent_ac_10km6" localSheetId="5">#REF!</definedName>
    <definedName name="man_ent_ac_10km6" localSheetId="1">#REF!</definedName>
    <definedName name="man_ent_ac_10km6" localSheetId="4">#REF!</definedName>
    <definedName name="man_ent_ac_10km6">#REF!</definedName>
    <definedName name="man_ent_ac_10km7" localSheetId="6">#REF!</definedName>
    <definedName name="man_ent_ac_10km7" localSheetId="5">#REF!</definedName>
    <definedName name="man_ent_ac_10km7" localSheetId="1">#REF!</definedName>
    <definedName name="man_ent_ac_10km7" localSheetId="4">#REF!</definedName>
    <definedName name="man_ent_ac_10km7">#REF!</definedName>
    <definedName name="man_ent_ac_10km8" localSheetId="6">#REF!</definedName>
    <definedName name="man_ent_ac_10km8" localSheetId="5">#REF!</definedName>
    <definedName name="man_ent_ac_10km8" localSheetId="1">#REF!</definedName>
    <definedName name="man_ent_ac_10km8" localSheetId="4">#REF!</definedName>
    <definedName name="man_ent_ac_10km8">#REF!</definedName>
    <definedName name="man_ent_ac_10km9" localSheetId="6">#REF!</definedName>
    <definedName name="man_ent_ac_10km9" localSheetId="5">#REF!</definedName>
    <definedName name="man_ent_ac_10km9" localSheetId="1">#REF!</definedName>
    <definedName name="man_ent_ac_10km9" localSheetId="4">#REF!</definedName>
    <definedName name="man_ent_ac_10km9">#REF!</definedName>
    <definedName name="Margem" localSheetId="6">'[10]CF'!#REF!</definedName>
    <definedName name="Margem" localSheetId="5">'[10]CF'!#REF!</definedName>
    <definedName name="Margem" localSheetId="1">'[10]CF'!#REF!</definedName>
    <definedName name="Margem" localSheetId="4">'[10]CF'!#REF!</definedName>
    <definedName name="Margem">'[10]CF'!#REF!</definedName>
    <definedName name="MARQUISE" localSheetId="6">#REF!</definedName>
    <definedName name="MARQUISE" localSheetId="5">#REF!</definedName>
    <definedName name="MARQUISE" localSheetId="1">#REF!</definedName>
    <definedName name="MARQUISE" localSheetId="4">#REF!</definedName>
    <definedName name="MARQUISE">#REF!</definedName>
    <definedName name="MAT" localSheetId="6">#REF!</definedName>
    <definedName name="MAT" localSheetId="5">#REF!</definedName>
    <definedName name="MAT" localSheetId="1">#REF!</definedName>
    <definedName name="MAT" localSheetId="4">#REF!</definedName>
    <definedName name="MAT">#REF!</definedName>
    <definedName name="Mec" localSheetId="6">#REF!</definedName>
    <definedName name="Mec" localSheetId="5">#REF!</definedName>
    <definedName name="Mec" localSheetId="1">#REF!</definedName>
    <definedName name="Mec" localSheetId="4">#REF!</definedName>
    <definedName name="Mec">#REF!</definedName>
    <definedName name="mec_10km" localSheetId="6">#REF!</definedName>
    <definedName name="mec_10km" localSheetId="5">#REF!</definedName>
    <definedName name="mec_10km" localSheetId="1">#REF!</definedName>
    <definedName name="mec_10km" localSheetId="4">#REF!</definedName>
    <definedName name="mec_10km">#REF!</definedName>
    <definedName name="mec_10km1" localSheetId="6">#REF!</definedName>
    <definedName name="mec_10km1" localSheetId="5">#REF!</definedName>
    <definedName name="mec_10km1" localSheetId="1">#REF!</definedName>
    <definedName name="mec_10km1" localSheetId="4">#REF!</definedName>
    <definedName name="mec_10km1">#REF!</definedName>
    <definedName name="mec_10km2" localSheetId="6">#REF!</definedName>
    <definedName name="mec_10km2" localSheetId="5">#REF!</definedName>
    <definedName name="mec_10km2" localSheetId="1">#REF!</definedName>
    <definedName name="mec_10km2" localSheetId="4">#REF!</definedName>
    <definedName name="mec_10km2">#REF!</definedName>
    <definedName name="mec_10km3" localSheetId="6">#REF!</definedName>
    <definedName name="mec_10km3" localSheetId="5">#REF!</definedName>
    <definedName name="mec_10km3" localSheetId="1">#REF!</definedName>
    <definedName name="mec_10km3" localSheetId="4">#REF!</definedName>
    <definedName name="mec_10km3">#REF!</definedName>
    <definedName name="mec_10km4" localSheetId="6">#REF!</definedName>
    <definedName name="mec_10km4" localSheetId="5">#REF!</definedName>
    <definedName name="mec_10km4" localSheetId="1">#REF!</definedName>
    <definedName name="mec_10km4" localSheetId="4">#REF!</definedName>
    <definedName name="mec_10km4">#REF!</definedName>
    <definedName name="mec_10km5" localSheetId="6">#REF!</definedName>
    <definedName name="mec_10km5" localSheetId="5">#REF!</definedName>
    <definedName name="mec_10km5" localSheetId="1">#REF!</definedName>
    <definedName name="mec_10km5" localSheetId="4">#REF!</definedName>
    <definedName name="mec_10km5">#REF!</definedName>
    <definedName name="mec_10km6" localSheetId="6">#REF!</definedName>
    <definedName name="mec_10km6" localSheetId="5">#REF!</definedName>
    <definedName name="mec_10km6" localSheetId="1">#REF!</definedName>
    <definedName name="mec_10km6" localSheetId="4">#REF!</definedName>
    <definedName name="mec_10km6">#REF!</definedName>
    <definedName name="mec_10km7" localSheetId="6">#REF!</definedName>
    <definedName name="mec_10km7" localSheetId="5">#REF!</definedName>
    <definedName name="mec_10km7" localSheetId="1">#REF!</definedName>
    <definedName name="mec_10km7" localSheetId="4">#REF!</definedName>
    <definedName name="mec_10km7">#REF!</definedName>
    <definedName name="mec_10km8" localSheetId="6">#REF!</definedName>
    <definedName name="mec_10km8" localSheetId="5">#REF!</definedName>
    <definedName name="mec_10km8" localSheetId="1">#REF!</definedName>
    <definedName name="mec_10km8" localSheetId="4">#REF!</definedName>
    <definedName name="mec_10km8">#REF!</definedName>
    <definedName name="mec_10km9" localSheetId="6">#REF!</definedName>
    <definedName name="mec_10km9" localSheetId="5">#REF!</definedName>
    <definedName name="mec_10km9" localSheetId="1">#REF!</definedName>
    <definedName name="mec_10km9" localSheetId="4">#REF!</definedName>
    <definedName name="mec_10km9">#REF!</definedName>
    <definedName name="mec_ac_10km" localSheetId="6">#REF!</definedName>
    <definedName name="mec_ac_10km" localSheetId="5">#REF!</definedName>
    <definedName name="mec_ac_10km" localSheetId="1">#REF!</definedName>
    <definedName name="mec_ac_10km" localSheetId="4">#REF!</definedName>
    <definedName name="mec_ac_10km">#REF!</definedName>
    <definedName name="mec_ac_10km1" localSheetId="6">#REF!</definedName>
    <definedName name="mec_ac_10km1" localSheetId="5">#REF!</definedName>
    <definedName name="mec_ac_10km1" localSheetId="1">#REF!</definedName>
    <definedName name="mec_ac_10km1" localSheetId="4">#REF!</definedName>
    <definedName name="mec_ac_10km1">#REF!</definedName>
    <definedName name="mec_ac_10km2" localSheetId="6">#REF!</definedName>
    <definedName name="mec_ac_10km2" localSheetId="5">#REF!</definedName>
    <definedName name="mec_ac_10km2" localSheetId="1">#REF!</definedName>
    <definedName name="mec_ac_10km2" localSheetId="4">#REF!</definedName>
    <definedName name="mec_ac_10km2">#REF!</definedName>
    <definedName name="mec_ac_10km3" localSheetId="6">#REF!</definedName>
    <definedName name="mec_ac_10km3" localSheetId="5">#REF!</definedName>
    <definedName name="mec_ac_10km3" localSheetId="1">#REF!</definedName>
    <definedName name="mec_ac_10km3" localSheetId="4">#REF!</definedName>
    <definedName name="mec_ac_10km3">#REF!</definedName>
    <definedName name="mec_ac_10km4" localSheetId="6">#REF!</definedName>
    <definedName name="mec_ac_10km4" localSheetId="5">#REF!</definedName>
    <definedName name="mec_ac_10km4" localSheetId="1">#REF!</definedName>
    <definedName name="mec_ac_10km4" localSheetId="4">#REF!</definedName>
    <definedName name="mec_ac_10km4">#REF!</definedName>
    <definedName name="mec_ac_10km5" localSheetId="6">#REF!</definedName>
    <definedName name="mec_ac_10km5" localSheetId="5">#REF!</definedName>
    <definedName name="mec_ac_10km5" localSheetId="1">#REF!</definedName>
    <definedName name="mec_ac_10km5" localSheetId="4">#REF!</definedName>
    <definedName name="mec_ac_10km5">#REF!</definedName>
    <definedName name="mec_ac_10km6" localSheetId="6">#REF!</definedName>
    <definedName name="mec_ac_10km6" localSheetId="5">#REF!</definedName>
    <definedName name="mec_ac_10km6" localSheetId="1">#REF!</definedName>
    <definedName name="mec_ac_10km6" localSheetId="4">#REF!</definedName>
    <definedName name="mec_ac_10km6">#REF!</definedName>
    <definedName name="mec_ac_10km7" localSheetId="6">#REF!</definedName>
    <definedName name="mec_ac_10km7" localSheetId="5">#REF!</definedName>
    <definedName name="mec_ac_10km7" localSheetId="1">#REF!</definedName>
    <definedName name="mec_ac_10km7" localSheetId="4">#REF!</definedName>
    <definedName name="mec_ac_10km7">#REF!</definedName>
    <definedName name="mec_ac_10km8" localSheetId="6">#REF!</definedName>
    <definedName name="mec_ac_10km8" localSheetId="5">#REF!</definedName>
    <definedName name="mec_ac_10km8" localSheetId="1">#REF!</definedName>
    <definedName name="mec_ac_10km8" localSheetId="4">#REF!</definedName>
    <definedName name="mec_ac_10km8">#REF!</definedName>
    <definedName name="mec_ac_10km9" localSheetId="6">#REF!</definedName>
    <definedName name="mec_ac_10km9" localSheetId="5">#REF!</definedName>
    <definedName name="mec_ac_10km9" localSheetId="1">#REF!</definedName>
    <definedName name="mec_ac_10km9" localSheetId="4">#REF!</definedName>
    <definedName name="mec_ac_10km9">#REF!</definedName>
    <definedName name="MecP" localSheetId="6">#REF!</definedName>
    <definedName name="MecP" localSheetId="5">#REF!</definedName>
    <definedName name="MecP" localSheetId="1">#REF!</definedName>
    <definedName name="MecP" localSheetId="4">#REF!</definedName>
    <definedName name="MecP">#REF!</definedName>
    <definedName name="Média_km_diária_Cam_Comp" localSheetId="6">'[5]1.1'!#REF!</definedName>
    <definedName name="Média_km_diária_Cam_Comp" localSheetId="5">'[5]1.1'!#REF!</definedName>
    <definedName name="Média_km_diária_Cam_Comp" localSheetId="1">'[5]1.1'!#REF!</definedName>
    <definedName name="Média_km_diária_Cam_Comp" localSheetId="4">'[5]1.1'!#REF!</definedName>
    <definedName name="Média_km_diária_Cam_Comp">'[5]1.1'!#REF!</definedName>
    <definedName name="Média_km_diária_veículo_leve" localSheetId="6">'[5]1.1'!#REF!</definedName>
    <definedName name="Média_km_diária_veículo_leve" localSheetId="5">'[5]1.1'!#REF!</definedName>
    <definedName name="Média_km_diária_veículo_leve" localSheetId="1">'[5]1.1'!#REF!</definedName>
    <definedName name="Média_km_diária_veículo_leve" localSheetId="4">'[5]1.1'!#REF!</definedName>
    <definedName name="Média_km_diária_veículo_leve">'[5]1.1'!#REF!</definedName>
    <definedName name="MERC">"Texto 14"</definedName>
    <definedName name="meses_ano" localSheetId="6">#REF!</definedName>
    <definedName name="meses_ano" localSheetId="5">#REF!</definedName>
    <definedName name="meses_ano" localSheetId="1">#REF!</definedName>
    <definedName name="meses_ano" localSheetId="4">#REF!</definedName>
    <definedName name="meses_ano">#REF!</definedName>
    <definedName name="MG" localSheetId="6">#REF!</definedName>
    <definedName name="MG" localSheetId="5">#REF!</definedName>
    <definedName name="MG" localSheetId="1">#REF!</definedName>
    <definedName name="MG" localSheetId="4">#REF!</definedName>
    <definedName name="MG">#REF!</definedName>
    <definedName name="ml_ft3">'[8]Material Densities'!$I$3</definedName>
    <definedName name="ml_gal">'[8]Material Densities'!$I$5</definedName>
    <definedName name="ml_yd3">'[8]Material Densities'!$I$4</definedName>
    <definedName name="MLH0" localSheetId="6">#REF!</definedName>
    <definedName name="MLH0" localSheetId="5">#REF!</definedName>
    <definedName name="MLH0" localSheetId="1">#REF!</definedName>
    <definedName name="MLH0" localSheetId="4">#REF!</definedName>
    <definedName name="MLH0">#REF!</definedName>
    <definedName name="MO" localSheetId="6">#REF!</definedName>
    <definedName name="MO" localSheetId="5">#REF!</definedName>
    <definedName name="MO" localSheetId="1">#REF!</definedName>
    <definedName name="MO" localSheetId="4">#REF!</definedName>
    <definedName name="MO">#REF!</definedName>
    <definedName name="MObr" localSheetId="6">#REF!</definedName>
    <definedName name="MObr" localSheetId="5">#REF!</definedName>
    <definedName name="MObr" localSheetId="1">#REF!</definedName>
    <definedName name="MObr" localSheetId="4">#REF!</definedName>
    <definedName name="MObr">#REF!</definedName>
    <definedName name="monumentos" localSheetId="6">#REF!</definedName>
    <definedName name="monumentos" localSheetId="5">#REF!</definedName>
    <definedName name="monumentos" localSheetId="1">#REF!</definedName>
    <definedName name="monumentos" localSheetId="4">#REF!</definedName>
    <definedName name="monumentos">#REF!</definedName>
    <definedName name="monumentos1" localSheetId="6">#REF!</definedName>
    <definedName name="monumentos1" localSheetId="5">#REF!</definedName>
    <definedName name="monumentos1" localSheetId="1">#REF!</definedName>
    <definedName name="monumentos1" localSheetId="4">#REF!</definedName>
    <definedName name="monumentos1">#REF!</definedName>
    <definedName name="monumentos2" localSheetId="6">#REF!</definedName>
    <definedName name="monumentos2" localSheetId="5">#REF!</definedName>
    <definedName name="monumentos2" localSheetId="1">#REF!</definedName>
    <definedName name="monumentos2" localSheetId="4">#REF!</definedName>
    <definedName name="monumentos2">#REF!</definedName>
    <definedName name="monumentos3" localSheetId="6">#REF!</definedName>
    <definedName name="monumentos3" localSheetId="5">#REF!</definedName>
    <definedName name="monumentos3" localSheetId="1">#REF!</definedName>
    <definedName name="monumentos3" localSheetId="4">#REF!</definedName>
    <definedName name="monumentos3">#REF!</definedName>
    <definedName name="monumentos4" localSheetId="6">#REF!</definedName>
    <definedName name="monumentos4" localSheetId="5">#REF!</definedName>
    <definedName name="monumentos4" localSheetId="1">#REF!</definedName>
    <definedName name="monumentos4" localSheetId="4">#REF!</definedName>
    <definedName name="monumentos4">#REF!</definedName>
    <definedName name="monumentos5" localSheetId="6">#REF!</definedName>
    <definedName name="monumentos5" localSheetId="5">#REF!</definedName>
    <definedName name="monumentos5" localSheetId="1">#REF!</definedName>
    <definedName name="monumentos5" localSheetId="4">#REF!</definedName>
    <definedName name="monumentos5">#REF!</definedName>
    <definedName name="monumentos6" localSheetId="6">#REF!</definedName>
    <definedName name="monumentos6" localSheetId="5">#REF!</definedName>
    <definedName name="monumentos6" localSheetId="1">#REF!</definedName>
    <definedName name="monumentos6" localSheetId="4">#REF!</definedName>
    <definedName name="monumentos6">#REF!</definedName>
    <definedName name="monumentos7" localSheetId="6">#REF!</definedName>
    <definedName name="monumentos7" localSheetId="5">#REF!</definedName>
    <definedName name="monumentos7" localSheetId="1">#REF!</definedName>
    <definedName name="monumentos7" localSheetId="4">#REF!</definedName>
    <definedName name="monumentos7">#REF!</definedName>
    <definedName name="monumentos8" localSheetId="6">#REF!</definedName>
    <definedName name="monumentos8" localSheetId="5">#REF!</definedName>
    <definedName name="monumentos8" localSheetId="1">#REF!</definedName>
    <definedName name="monumentos8" localSheetId="4">#REF!</definedName>
    <definedName name="monumentos8">#REF!</definedName>
    <definedName name="monumentos9" localSheetId="6">#REF!</definedName>
    <definedName name="monumentos9" localSheetId="5">#REF!</definedName>
    <definedName name="monumentos9" localSheetId="1">#REF!</definedName>
    <definedName name="monumentos9" localSheetId="4">#REF!</definedName>
    <definedName name="monumentos9">#REF!</definedName>
    <definedName name="Motorista_diu_cap_mec" localSheetId="6">#REF!</definedName>
    <definedName name="Motorista_diu_cap_mec" localSheetId="5">#REF!</definedName>
    <definedName name="Motorista_diu_cap_mec" localSheetId="1">#REF!</definedName>
    <definedName name="Motorista_diu_cap_mec" localSheetId="4">#REF!</definedName>
    <definedName name="Motorista_diu_cap_mec">#REF!</definedName>
    <definedName name="Motorista_diu_cap_mec_res" localSheetId="6">#REF!</definedName>
    <definedName name="Motorista_diu_cap_mec_res" localSheetId="5">#REF!</definedName>
    <definedName name="Motorista_diu_cap_mec_res" localSheetId="1">#REF!</definedName>
    <definedName name="Motorista_diu_cap_mec_res" localSheetId="4">#REF!</definedName>
    <definedName name="Motorista_diu_cap_mec_res">#REF!</definedName>
    <definedName name="Motorista_diu_col_dom" localSheetId="6">'[5]1.1'!#REF!</definedName>
    <definedName name="Motorista_diu_col_dom" localSheetId="5">'[5]1.1'!#REF!</definedName>
    <definedName name="Motorista_diu_col_dom" localSheetId="1">'[5]1.1'!#REF!</definedName>
    <definedName name="Motorista_diu_col_dom" localSheetId="4">'[5]1.1'!#REF!</definedName>
    <definedName name="Motorista_diu_col_dom">'[5]1.1'!#REF!</definedName>
    <definedName name="Motorista_diu_col_dom_res" localSheetId="6">'[5]1.1'!#REF!</definedName>
    <definedName name="Motorista_diu_col_dom_res" localSheetId="5">'[5]1.1'!#REF!</definedName>
    <definedName name="Motorista_diu_col_dom_res" localSheetId="1">'[5]1.1'!#REF!</definedName>
    <definedName name="Motorista_diu_col_dom_res" localSheetId="4">'[5]1.1'!#REF!</definedName>
    <definedName name="Motorista_diu_col_dom_res">'[5]1.1'!#REF!</definedName>
    <definedName name="Motorista_diu_col_hosp" localSheetId="6">#REF!</definedName>
    <definedName name="Motorista_diu_col_hosp" localSheetId="5">#REF!</definedName>
    <definedName name="Motorista_diu_col_hosp" localSheetId="1">#REF!</definedName>
    <definedName name="Motorista_diu_col_hosp" localSheetId="4">#REF!</definedName>
    <definedName name="Motorista_diu_col_hosp">#REF!</definedName>
    <definedName name="Motorista_diu_col_hosp_res" localSheetId="6">#REF!</definedName>
    <definedName name="Motorista_diu_col_hosp_res" localSheetId="5">#REF!</definedName>
    <definedName name="Motorista_diu_col_hosp_res" localSheetId="1">#REF!</definedName>
    <definedName name="Motorista_diu_col_hosp_res" localSheetId="4">#REF!</definedName>
    <definedName name="Motorista_diu_col_hosp_res">#REF!</definedName>
    <definedName name="Motorista_diu_col_sel" localSheetId="6">#REF!</definedName>
    <definedName name="Motorista_diu_col_sel" localSheetId="5">#REF!</definedName>
    <definedName name="Motorista_diu_col_sel" localSheetId="1">#REF!</definedName>
    <definedName name="Motorista_diu_col_sel" localSheetId="4">#REF!</definedName>
    <definedName name="Motorista_diu_col_sel">#REF!</definedName>
    <definedName name="Motorista_diu_eq_padrão" localSheetId="6">#REF!</definedName>
    <definedName name="Motorista_diu_eq_padrão" localSheetId="5">#REF!</definedName>
    <definedName name="Motorista_diu_eq_padrão" localSheetId="1">#REF!</definedName>
    <definedName name="Motorista_diu_eq_padrão" localSheetId="4">#REF!</definedName>
    <definedName name="Motorista_diu_eq_padrão">#REF!</definedName>
    <definedName name="Motorista_diu_eq_padrão_res" localSheetId="6">#REF!</definedName>
    <definedName name="Motorista_diu_eq_padrão_res" localSheetId="5">#REF!</definedName>
    <definedName name="Motorista_diu_eq_padrão_res" localSheetId="1">#REF!</definedName>
    <definedName name="Motorista_diu_eq_padrão_res" localSheetId="4">#REF!</definedName>
    <definedName name="Motorista_diu_eq_padrão_res">#REF!</definedName>
    <definedName name="Motorista_diu_lav_vias" localSheetId="6">#REF!</definedName>
    <definedName name="Motorista_diu_lav_vias" localSheetId="5">#REF!</definedName>
    <definedName name="Motorista_diu_lav_vias" localSheetId="1">#REF!</definedName>
    <definedName name="Motorista_diu_lav_vias" localSheetId="4">#REF!</definedName>
    <definedName name="Motorista_diu_lav_vias">#REF!</definedName>
    <definedName name="Motorista_diu_lav_vias_res" localSheetId="6">#REF!</definedName>
    <definedName name="Motorista_diu_lav_vias_res" localSheetId="5">#REF!</definedName>
    <definedName name="Motorista_diu_lav_vias_res" localSheetId="1">#REF!</definedName>
    <definedName name="Motorista_diu_lav_vias_res" localSheetId="4">#REF!</definedName>
    <definedName name="Motorista_diu_lav_vias_res">#REF!</definedName>
    <definedName name="Motorista_diu_loc_cam_bas" localSheetId="6">#REF!</definedName>
    <definedName name="Motorista_diu_loc_cam_bas" localSheetId="5">#REF!</definedName>
    <definedName name="Motorista_diu_loc_cam_bas" localSheetId="1">#REF!</definedName>
    <definedName name="Motorista_diu_loc_cam_bas" localSheetId="4">#REF!</definedName>
    <definedName name="Motorista_diu_loc_cam_bas">#REF!</definedName>
    <definedName name="Motorista_diu_loc_cam_bas_res" localSheetId="6">#REF!</definedName>
    <definedName name="Motorista_diu_loc_cam_bas_res" localSheetId="5">#REF!</definedName>
    <definedName name="Motorista_diu_loc_cam_bas_res" localSheetId="1">#REF!</definedName>
    <definedName name="Motorista_diu_loc_cam_bas_res" localSheetId="4">#REF!</definedName>
    <definedName name="Motorista_diu_loc_cam_bas_res">#REF!</definedName>
    <definedName name="Motorista_diu_op_aterro" localSheetId="6">#REF!</definedName>
    <definedName name="Motorista_diu_op_aterro" localSheetId="5">#REF!</definedName>
    <definedName name="Motorista_diu_op_aterro" localSheetId="1">#REF!</definedName>
    <definedName name="Motorista_diu_op_aterro" localSheetId="4">#REF!</definedName>
    <definedName name="Motorista_diu_op_aterro">#REF!</definedName>
    <definedName name="Motorista_diu_op_aterro_res" localSheetId="6">#REF!</definedName>
    <definedName name="Motorista_diu_op_aterro_res" localSheetId="5">#REF!</definedName>
    <definedName name="Motorista_diu_op_aterro_res" localSheetId="1">#REF!</definedName>
    <definedName name="Motorista_diu_op_aterro_res" localSheetId="4">#REF!</definedName>
    <definedName name="Motorista_diu_op_aterro_res">#REF!</definedName>
    <definedName name="Motorista_not_cap_mec" localSheetId="6">#REF!</definedName>
    <definedName name="Motorista_not_cap_mec" localSheetId="5">#REF!</definedName>
    <definedName name="Motorista_not_cap_mec" localSheetId="1">#REF!</definedName>
    <definedName name="Motorista_not_cap_mec" localSheetId="4">#REF!</definedName>
    <definedName name="Motorista_not_cap_mec">#REF!</definedName>
    <definedName name="Motorista_not_cap_mec_res" localSheetId="6">#REF!</definedName>
    <definedName name="Motorista_not_cap_mec_res" localSheetId="5">#REF!</definedName>
    <definedName name="Motorista_not_cap_mec_res" localSheetId="1">#REF!</definedName>
    <definedName name="Motorista_not_cap_mec_res" localSheetId="4">#REF!</definedName>
    <definedName name="Motorista_not_cap_mec_res">#REF!</definedName>
    <definedName name="Motorista_not_col_dom" localSheetId="6">'[5]1.1'!#REF!</definedName>
    <definedName name="Motorista_not_col_dom" localSheetId="5">'[5]1.1'!#REF!</definedName>
    <definedName name="Motorista_not_col_dom" localSheetId="1">'[5]1.1'!#REF!</definedName>
    <definedName name="Motorista_not_col_dom" localSheetId="4">'[5]1.1'!#REF!</definedName>
    <definedName name="Motorista_not_col_dom">'[5]1.1'!#REF!</definedName>
    <definedName name="Motorista_not_col_dom_res" localSheetId="6">'[5]1.1'!#REF!</definedName>
    <definedName name="Motorista_not_col_dom_res" localSheetId="5">'[5]1.1'!#REF!</definedName>
    <definedName name="Motorista_not_col_dom_res" localSheetId="1">'[5]1.1'!#REF!</definedName>
    <definedName name="Motorista_not_col_dom_res" localSheetId="4">'[5]1.1'!#REF!</definedName>
    <definedName name="Motorista_not_col_dom_res">'[5]1.1'!#REF!</definedName>
    <definedName name="Motorista_not_col_hosp" localSheetId="6">#REF!</definedName>
    <definedName name="Motorista_not_col_hosp" localSheetId="5">#REF!</definedName>
    <definedName name="Motorista_not_col_hosp" localSheetId="1">#REF!</definedName>
    <definedName name="Motorista_not_col_hosp" localSheetId="4">#REF!</definedName>
    <definedName name="Motorista_not_col_hosp">#REF!</definedName>
    <definedName name="Motorista_not_col_hosp_res" localSheetId="6">#REF!</definedName>
    <definedName name="Motorista_not_col_hosp_res" localSheetId="5">#REF!</definedName>
    <definedName name="Motorista_not_col_hosp_res" localSheetId="1">#REF!</definedName>
    <definedName name="Motorista_not_col_hosp_res" localSheetId="4">#REF!</definedName>
    <definedName name="Motorista_not_col_hosp_res">#REF!</definedName>
    <definedName name="Motorista_not_col_sel" localSheetId="6">#REF!</definedName>
    <definedName name="Motorista_not_col_sel" localSheetId="5">#REF!</definedName>
    <definedName name="Motorista_not_col_sel" localSheetId="1">#REF!</definedName>
    <definedName name="Motorista_not_col_sel" localSheetId="4">#REF!</definedName>
    <definedName name="Motorista_not_col_sel">#REF!</definedName>
    <definedName name="Motorista_not_col_sel_res" localSheetId="6">#REF!</definedName>
    <definedName name="Motorista_not_col_sel_res" localSheetId="5">#REF!</definedName>
    <definedName name="Motorista_not_col_sel_res" localSheetId="1">#REF!</definedName>
    <definedName name="Motorista_not_col_sel_res" localSheetId="4">#REF!</definedName>
    <definedName name="Motorista_not_col_sel_res">#REF!</definedName>
    <definedName name="Motorista_not_eq_padrão" localSheetId="6">#REF!</definedName>
    <definedName name="Motorista_not_eq_padrão" localSheetId="5">#REF!</definedName>
    <definedName name="Motorista_not_eq_padrão" localSheetId="1">#REF!</definedName>
    <definedName name="Motorista_not_eq_padrão" localSheetId="4">#REF!</definedName>
    <definedName name="Motorista_not_eq_padrão">#REF!</definedName>
    <definedName name="Motorista_not_eq_padrão_res" localSheetId="6">#REF!</definedName>
    <definedName name="Motorista_not_eq_padrão_res" localSheetId="5">#REF!</definedName>
    <definedName name="Motorista_not_eq_padrão_res" localSheetId="1">#REF!</definedName>
    <definedName name="Motorista_not_eq_padrão_res" localSheetId="4">#REF!</definedName>
    <definedName name="Motorista_not_eq_padrão_res">#REF!</definedName>
    <definedName name="Motorista_not_lav_vias" localSheetId="6">#REF!</definedName>
    <definedName name="Motorista_not_lav_vias" localSheetId="5">#REF!</definedName>
    <definedName name="Motorista_not_lav_vias" localSheetId="1">#REF!</definedName>
    <definedName name="Motorista_not_lav_vias" localSheetId="4">#REF!</definedName>
    <definedName name="Motorista_not_lav_vias">#REF!</definedName>
    <definedName name="Motorista_not_lav_vias_res" localSheetId="6">#REF!</definedName>
    <definedName name="Motorista_not_lav_vias_res" localSheetId="5">#REF!</definedName>
    <definedName name="Motorista_not_lav_vias_res" localSheetId="1">#REF!</definedName>
    <definedName name="Motorista_not_lav_vias_res" localSheetId="4">#REF!</definedName>
    <definedName name="Motorista_not_lav_vias_res">#REF!</definedName>
    <definedName name="Motorista_not_loc_cam_bas" localSheetId="6">#REF!</definedName>
    <definedName name="Motorista_not_loc_cam_bas" localSheetId="5">#REF!</definedName>
    <definedName name="Motorista_not_loc_cam_bas" localSheetId="1">#REF!</definedName>
    <definedName name="Motorista_not_loc_cam_bas" localSheetId="4">#REF!</definedName>
    <definedName name="Motorista_not_loc_cam_bas">#REF!</definedName>
    <definedName name="Motorista_not_loc_cam_bas_res" localSheetId="6">#REF!</definedName>
    <definedName name="Motorista_not_loc_cam_bas_res" localSheetId="5">#REF!</definedName>
    <definedName name="Motorista_not_loc_cam_bas_res" localSheetId="1">#REF!</definedName>
    <definedName name="Motorista_not_loc_cam_bas_res" localSheetId="4">#REF!</definedName>
    <definedName name="Motorista_not_loc_cam_bas_res">#REF!</definedName>
    <definedName name="Motorista_not_op_aterro" localSheetId="6">#REF!</definedName>
    <definedName name="Motorista_not_op_aterro" localSheetId="5">#REF!</definedName>
    <definedName name="Motorista_not_op_aterro" localSheetId="1">#REF!</definedName>
    <definedName name="Motorista_not_op_aterro" localSheetId="4">#REF!</definedName>
    <definedName name="Motorista_not_op_aterro">#REF!</definedName>
    <definedName name="Motorista_not_op_aterro_res" localSheetId="6">#REF!</definedName>
    <definedName name="Motorista_not_op_aterro_res" localSheetId="5">#REF!</definedName>
    <definedName name="Motorista_not_op_aterro_res" localSheetId="1">#REF!</definedName>
    <definedName name="Motorista_not_op_aterro_res" localSheetId="4">#REF!</definedName>
    <definedName name="Motorista_not_op_aterro_res">#REF!</definedName>
    <definedName name="Motorita_diu_col_sel_res" localSheetId="6">#REF!</definedName>
    <definedName name="Motorita_diu_col_sel_res" localSheetId="5">#REF!</definedName>
    <definedName name="Motorita_diu_col_sel_res" localSheetId="1">#REF!</definedName>
    <definedName name="Motorita_diu_col_sel_res" localSheetId="4">#REF!</definedName>
    <definedName name="Motorita_diu_col_sel_res">#REF!</definedName>
    <definedName name="MP" localSheetId="6">#REF!</definedName>
    <definedName name="MP" localSheetId="5">#REF!</definedName>
    <definedName name="MP" localSheetId="1">#REF!</definedName>
    <definedName name="MP" localSheetId="4">#REF!</definedName>
    <definedName name="MP">#REF!</definedName>
    <definedName name="Munk" localSheetId="6">#REF!</definedName>
    <definedName name="Munk" localSheetId="5">#REF!</definedName>
    <definedName name="Munk" localSheetId="1">#REF!</definedName>
    <definedName name="Munk" localSheetId="4">#REF!</definedName>
    <definedName name="Munk">#REF!</definedName>
    <definedName name="N_de_caminhões_coletores" localSheetId="6">'[5]1.1'!#REF!</definedName>
    <definedName name="N_de_caminhões_coletores" localSheetId="5">'[5]1.1'!#REF!</definedName>
    <definedName name="N_de_caminhões_coletores" localSheetId="1">'[5]1.1'!#REF!</definedName>
    <definedName name="N_de_caminhões_coletores" localSheetId="4">'[5]1.1'!#REF!</definedName>
    <definedName name="N_de_caminhões_coletores">'[5]1.1'!#REF!</definedName>
    <definedName name="n_de_feriados" localSheetId="6">#REF!</definedName>
    <definedName name="n_de_feriados" localSheetId="5">#REF!</definedName>
    <definedName name="n_de_feriados" localSheetId="1">#REF!</definedName>
    <definedName name="n_de_feriados" localSheetId="4">#REF!</definedName>
    <definedName name="n_de_feriados">#REF!</definedName>
    <definedName name="n_de_meses_no_ano" localSheetId="6">#REF!</definedName>
    <definedName name="n_de_meses_no_ano" localSheetId="5">#REF!</definedName>
    <definedName name="n_de_meses_no_ano" localSheetId="1">#REF!</definedName>
    <definedName name="n_de_meses_no_ano" localSheetId="4">#REF!</definedName>
    <definedName name="n_de_meses_no_ano">#REF!</definedName>
    <definedName name="N_de_passagens" localSheetId="6">#REF!</definedName>
    <definedName name="N_de_passagens" localSheetId="5">#REF!</definedName>
    <definedName name="N_de_passagens" localSheetId="1">#REF!</definedName>
    <definedName name="N_de_passagens" localSheetId="4">#REF!</definedName>
    <definedName name="N_de_passagens">#REF!</definedName>
    <definedName name="n_horas_diárias" localSheetId="6">#REF!</definedName>
    <definedName name="n_horas_diárias" localSheetId="5">#REF!</definedName>
    <definedName name="n_horas_diárias" localSheetId="1">#REF!</definedName>
    <definedName name="n_horas_diárias" localSheetId="4">#REF!</definedName>
    <definedName name="n_horas_diárias">#REF!</definedName>
    <definedName name="N_veículos_leves" localSheetId="6">'[5]1.1'!#REF!</definedName>
    <definedName name="N_veículos_leves" localSheetId="5">'[5]1.1'!#REF!</definedName>
    <definedName name="N_veículos_leves" localSheetId="1">'[5]1.1'!#REF!</definedName>
    <definedName name="N_veículos_leves" localSheetId="4">'[5]1.1'!#REF!</definedName>
    <definedName name="N_veículos_leves">'[5]1.1'!#REF!</definedName>
    <definedName name="OA" localSheetId="1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OA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oae" localSheetId="6">#REF!</definedName>
    <definedName name="oae" localSheetId="5">#REF!</definedName>
    <definedName name="oae" localSheetId="1">#REF!</definedName>
    <definedName name="oae" localSheetId="4">#REF!</definedName>
    <definedName name="oae">#REF!</definedName>
    <definedName name="Op_balança_diu_op_aterro" localSheetId="6">#REF!</definedName>
    <definedName name="Op_balança_diu_op_aterro" localSheetId="5">#REF!</definedName>
    <definedName name="Op_balança_diu_op_aterro" localSheetId="1">#REF!</definedName>
    <definedName name="Op_balança_diu_op_aterro" localSheetId="4">#REF!</definedName>
    <definedName name="Op_balança_diu_op_aterro">#REF!</definedName>
    <definedName name="Op_balança_diu_op_aterro_res" localSheetId="6">#REF!</definedName>
    <definedName name="Op_balança_diu_op_aterro_res" localSheetId="5">#REF!</definedName>
    <definedName name="Op_balança_diu_op_aterro_res" localSheetId="1">#REF!</definedName>
    <definedName name="Op_balança_diu_op_aterro_res" localSheetId="4">#REF!</definedName>
    <definedName name="Op_balança_diu_op_aterro_res">#REF!</definedName>
    <definedName name="Op_balança_not_op_aterro" localSheetId="6">#REF!</definedName>
    <definedName name="Op_balança_not_op_aterro" localSheetId="5">#REF!</definedName>
    <definedName name="Op_balança_not_op_aterro" localSheetId="1">#REF!</definedName>
    <definedName name="Op_balança_not_op_aterro" localSheetId="4">#REF!</definedName>
    <definedName name="Op_balança_not_op_aterro">#REF!</definedName>
    <definedName name="Op_balança_not_op_aterro_res" localSheetId="6">#REF!</definedName>
    <definedName name="Op_balança_not_op_aterro_res" localSheetId="5">#REF!</definedName>
    <definedName name="Op_balança_not_op_aterro_res" localSheetId="1">#REF!</definedName>
    <definedName name="Op_balança_not_op_aterro_res" localSheetId="4">#REF!</definedName>
    <definedName name="Op_balança_not_op_aterro_res">#REF!</definedName>
    <definedName name="Op_diu_usi_rec_comp" localSheetId="6">#REF!</definedName>
    <definedName name="Op_diu_usi_rec_comp" localSheetId="5">#REF!</definedName>
    <definedName name="Op_diu_usi_rec_comp" localSheetId="1">#REF!</definedName>
    <definedName name="Op_diu_usi_rec_comp" localSheetId="4">#REF!</definedName>
    <definedName name="Op_diu_usi_rec_comp">#REF!</definedName>
    <definedName name="Op_diu_usi_rec_comp_res" localSheetId="6">#REF!</definedName>
    <definedName name="Op_diu_usi_rec_comp_res" localSheetId="5">#REF!</definedName>
    <definedName name="Op_diu_usi_rec_comp_res" localSheetId="1">#REF!</definedName>
    <definedName name="Op_diu_usi_rec_comp_res" localSheetId="4">#REF!</definedName>
    <definedName name="Op_diu_usi_rec_comp_res">#REF!</definedName>
    <definedName name="Op_diu_usi_tra_RSSS" localSheetId="6">#REF!</definedName>
    <definedName name="Op_diu_usi_tra_RSSS" localSheetId="5">#REF!</definedName>
    <definedName name="Op_diu_usi_tra_RSSS" localSheetId="1">#REF!</definedName>
    <definedName name="Op_diu_usi_tra_RSSS" localSheetId="4">#REF!</definedName>
    <definedName name="Op_diu_usi_tra_RSSS">#REF!</definedName>
    <definedName name="Op_diu_usi_tra_RSSS_res" localSheetId="6">#REF!</definedName>
    <definedName name="Op_diu_usi_tra_RSSS_res" localSheetId="5">#REF!</definedName>
    <definedName name="Op_diu_usi_tra_RSSS_res" localSheetId="1">#REF!</definedName>
    <definedName name="Op_diu_usi_tra_RSSS_res" localSheetId="4">#REF!</definedName>
    <definedName name="Op_diu_usi_tra_RSSS_res">#REF!</definedName>
    <definedName name="Op_maq_diu_cap_mec" localSheetId="6">#REF!</definedName>
    <definedName name="Op_maq_diu_cap_mec" localSheetId="5">#REF!</definedName>
    <definedName name="Op_maq_diu_cap_mec" localSheetId="1">#REF!</definedName>
    <definedName name="Op_maq_diu_cap_mec" localSheetId="4">#REF!</definedName>
    <definedName name="Op_maq_diu_cap_mec">#REF!</definedName>
    <definedName name="Op_maq_diu_cap_mec_res" localSheetId="6">#REF!</definedName>
    <definedName name="Op_maq_diu_cap_mec_res" localSheetId="5">#REF!</definedName>
    <definedName name="Op_maq_diu_cap_mec_res" localSheetId="1">#REF!</definedName>
    <definedName name="Op_maq_diu_cap_mec_res" localSheetId="4">#REF!</definedName>
    <definedName name="Op_maq_diu_cap_mec_res">#REF!</definedName>
    <definedName name="Op_máq_diu_op_aterro" localSheetId="6">#REF!</definedName>
    <definedName name="Op_máq_diu_op_aterro" localSheetId="5">#REF!</definedName>
    <definedName name="Op_máq_diu_op_aterro" localSheetId="1">#REF!</definedName>
    <definedName name="Op_máq_diu_op_aterro" localSheetId="4">#REF!</definedName>
    <definedName name="Op_máq_diu_op_aterro">#REF!</definedName>
    <definedName name="Op_máq_diu_op_aterro_res" localSheetId="6">#REF!</definedName>
    <definedName name="Op_máq_diu_op_aterro_res" localSheetId="5">#REF!</definedName>
    <definedName name="Op_máq_diu_op_aterro_res" localSheetId="1">#REF!</definedName>
    <definedName name="Op_máq_diu_op_aterro_res" localSheetId="4">#REF!</definedName>
    <definedName name="Op_máq_diu_op_aterro_res">#REF!</definedName>
    <definedName name="Op_maq_not_cap_mec" localSheetId="6">#REF!</definedName>
    <definedName name="Op_maq_not_cap_mec" localSheetId="5">#REF!</definedName>
    <definedName name="Op_maq_not_cap_mec" localSheetId="1">#REF!</definedName>
    <definedName name="Op_maq_not_cap_mec" localSheetId="4">#REF!</definedName>
    <definedName name="Op_maq_not_cap_mec">#REF!</definedName>
    <definedName name="Op_maq_not_cap_mec_res" localSheetId="6">#REF!</definedName>
    <definedName name="Op_maq_not_cap_mec_res" localSheetId="5">#REF!</definedName>
    <definedName name="Op_maq_not_cap_mec_res" localSheetId="1">#REF!</definedName>
    <definedName name="Op_maq_not_cap_mec_res" localSheetId="4">#REF!</definedName>
    <definedName name="Op_maq_not_cap_mec_res">#REF!</definedName>
    <definedName name="Op_máq_not_op_aterro" localSheetId="6">#REF!</definedName>
    <definedName name="Op_máq_not_op_aterro" localSheetId="5">#REF!</definedName>
    <definedName name="Op_máq_not_op_aterro" localSheetId="1">#REF!</definedName>
    <definedName name="Op_máq_not_op_aterro" localSheetId="4">#REF!</definedName>
    <definedName name="Op_máq_not_op_aterro">#REF!</definedName>
    <definedName name="Op_máq_not_op_aterro_res" localSheetId="6">#REF!</definedName>
    <definedName name="Op_máq_not_op_aterro_res" localSheetId="5">#REF!</definedName>
    <definedName name="Op_máq_not_op_aterro_res" localSheetId="1">#REF!</definedName>
    <definedName name="Op_máq_not_op_aterro_res" localSheetId="4">#REF!</definedName>
    <definedName name="Op_máq_not_op_aterro_res">#REF!</definedName>
    <definedName name="Op_not_usi_rec_comp" localSheetId="6">#REF!</definedName>
    <definedName name="Op_not_usi_rec_comp" localSheetId="5">#REF!</definedName>
    <definedName name="Op_not_usi_rec_comp" localSheetId="1">#REF!</definedName>
    <definedName name="Op_not_usi_rec_comp" localSheetId="4">#REF!</definedName>
    <definedName name="Op_not_usi_rec_comp">#REF!</definedName>
    <definedName name="Op_not_usi_rec_comp_res" localSheetId="6">#REF!</definedName>
    <definedName name="Op_not_usi_rec_comp_res" localSheetId="5">#REF!</definedName>
    <definedName name="Op_not_usi_rec_comp_res" localSheetId="1">#REF!</definedName>
    <definedName name="Op_not_usi_rec_comp_res" localSheetId="4">#REF!</definedName>
    <definedName name="Op_not_usi_rec_comp_res">#REF!</definedName>
    <definedName name="Op_not_usi_tra_RSSS" localSheetId="6">#REF!</definedName>
    <definedName name="Op_not_usi_tra_RSSS" localSheetId="5">#REF!</definedName>
    <definedName name="Op_not_usi_tra_RSSS" localSheetId="1">#REF!</definedName>
    <definedName name="Op_not_usi_tra_RSSS" localSheetId="4">#REF!</definedName>
    <definedName name="Op_not_usi_tra_RSSS">#REF!</definedName>
    <definedName name="Op_not_usi_tra_RSSS_res" localSheetId="6">#REF!</definedName>
    <definedName name="Op_not_usi_tra_RSSS_res" localSheetId="5">#REF!</definedName>
    <definedName name="Op_not_usi_tra_RSSS_res" localSheetId="1">#REF!</definedName>
    <definedName name="Op_not_usi_tra_RSSS_res" localSheetId="4">#REF!</definedName>
    <definedName name="Op_not_usi_tra_RSSS_res">#REF!</definedName>
    <definedName name="Op_pá_diu_eq_padrão" localSheetId="6">#REF!</definedName>
    <definedName name="Op_pá_diu_eq_padrão" localSheetId="5">#REF!</definedName>
    <definedName name="Op_pá_diu_eq_padrão" localSheetId="1">#REF!</definedName>
    <definedName name="Op_pá_diu_eq_padrão" localSheetId="4">#REF!</definedName>
    <definedName name="Op_pá_diu_eq_padrão">#REF!</definedName>
    <definedName name="Op_pá_diu_eq_padrão_res" localSheetId="6">#REF!</definedName>
    <definedName name="Op_pá_diu_eq_padrão_res" localSheetId="5">#REF!</definedName>
    <definedName name="Op_pá_diu_eq_padrão_res" localSheetId="1">#REF!</definedName>
    <definedName name="Op_pá_diu_eq_padrão_res" localSheetId="4">#REF!</definedName>
    <definedName name="Op_pá_diu_eq_padrão_res">#REF!</definedName>
    <definedName name="Op_pá_diu_loc_pá" localSheetId="6">#REF!</definedName>
    <definedName name="Op_pá_diu_loc_pá" localSheetId="5">#REF!</definedName>
    <definedName name="Op_pá_diu_loc_pá" localSheetId="1">#REF!</definedName>
    <definedName name="Op_pá_diu_loc_pá" localSheetId="4">#REF!</definedName>
    <definedName name="Op_pá_diu_loc_pá">#REF!</definedName>
    <definedName name="Op_pá_diu_loc_pá_res" localSheetId="6">#REF!</definedName>
    <definedName name="Op_pá_diu_loc_pá_res" localSheetId="5">#REF!</definedName>
    <definedName name="Op_pá_diu_loc_pá_res" localSheetId="1">#REF!</definedName>
    <definedName name="Op_pá_diu_loc_pá_res" localSheetId="4">#REF!</definedName>
    <definedName name="Op_pá_diu_loc_pá_res">#REF!</definedName>
    <definedName name="Op_pá_not_eq_padrão" localSheetId="6">#REF!</definedName>
    <definedName name="Op_pá_not_eq_padrão" localSheetId="5">#REF!</definedName>
    <definedName name="Op_pá_not_eq_padrão" localSheetId="1">#REF!</definedName>
    <definedName name="Op_pá_not_eq_padrão" localSheetId="4">#REF!</definedName>
    <definedName name="Op_pá_not_eq_padrão">#REF!</definedName>
    <definedName name="Op_pá_not_eq_padrão_res" localSheetId="6">#REF!</definedName>
    <definedName name="Op_pá_not_eq_padrão_res" localSheetId="5">#REF!</definedName>
    <definedName name="Op_pá_not_eq_padrão_res" localSheetId="1">#REF!</definedName>
    <definedName name="Op_pá_not_eq_padrão_res" localSheetId="4">#REF!</definedName>
    <definedName name="Op_pá_not_eq_padrão_res">#REF!</definedName>
    <definedName name="Op_pá_not_loc_pá" localSheetId="6">#REF!</definedName>
    <definedName name="Op_pá_not_loc_pá" localSheetId="5">#REF!</definedName>
    <definedName name="Op_pá_not_loc_pá" localSheetId="1">#REF!</definedName>
    <definedName name="Op_pá_not_loc_pá" localSheetId="4">#REF!</definedName>
    <definedName name="Op_pá_not_loc_pá">#REF!</definedName>
    <definedName name="Op_pá_not_loc_pá_res" localSheetId="6">#REF!</definedName>
    <definedName name="Op_pá_not_loc_pá_res" localSheetId="5">#REF!</definedName>
    <definedName name="Op_pá_not_loc_pá_res" localSheetId="1">#REF!</definedName>
    <definedName name="Op_pá_not_loc_pá_res" localSheetId="4">#REF!</definedName>
    <definedName name="Op_pá_not_loc_pá_res">#REF!</definedName>
    <definedName name="Op_roç_diu_eq_padrão" localSheetId="6">#REF!</definedName>
    <definedName name="Op_roç_diu_eq_padrão" localSheetId="5">#REF!</definedName>
    <definedName name="Op_roç_diu_eq_padrão" localSheetId="1">#REF!</definedName>
    <definedName name="Op_roç_diu_eq_padrão" localSheetId="4">#REF!</definedName>
    <definedName name="Op_roç_diu_eq_padrão">#REF!</definedName>
    <definedName name="Op_roç_diu_eq_padrão_res" localSheetId="6">#REF!</definedName>
    <definedName name="Op_roç_diu_eq_padrão_res" localSheetId="5">#REF!</definedName>
    <definedName name="Op_roç_diu_eq_padrão_res" localSheetId="1">#REF!</definedName>
    <definedName name="Op_roç_diu_eq_padrão_res" localSheetId="4">#REF!</definedName>
    <definedName name="Op_roç_diu_eq_padrão_res">#REF!</definedName>
    <definedName name="Op_roç_not_eq_padrão" localSheetId="6">#REF!</definedName>
    <definedName name="Op_roç_not_eq_padrão" localSheetId="5">#REF!</definedName>
    <definedName name="Op_roç_not_eq_padrão" localSheetId="1">#REF!</definedName>
    <definedName name="Op_roç_not_eq_padrão" localSheetId="4">#REF!</definedName>
    <definedName name="Op_roç_not_eq_padrão">#REF!</definedName>
    <definedName name="Op_roç_not_eq_padrão_res" localSheetId="6">#REF!</definedName>
    <definedName name="Op_roç_not_eq_padrão_res" localSheetId="5">#REF!</definedName>
    <definedName name="Op_roç_not_eq_padrão_res" localSheetId="1">#REF!</definedName>
    <definedName name="Op_roç_not_eq_padrão_res" localSheetId="4">#REF!</definedName>
    <definedName name="Op_roç_not_eq_padrão_res">#REF!</definedName>
    <definedName name="OPAG">"Texto 5"</definedName>
    <definedName name="Oper_scenario" localSheetId="6">#REF!</definedName>
    <definedName name="Oper_scenario" localSheetId="5">#REF!</definedName>
    <definedName name="Oper_scenario" localSheetId="1">#REF!</definedName>
    <definedName name="Oper_scenario" localSheetId="4">#REF!</definedName>
    <definedName name="Oper_scenario">#REF!</definedName>
    <definedName name="ORACLE" localSheetId="6">#REF!</definedName>
    <definedName name="ORACLE" localSheetId="5">#REF!</definedName>
    <definedName name="ORACLE" localSheetId="1">#REF!</definedName>
    <definedName name="ORACLE" localSheetId="4">#REF!</definedName>
    <definedName name="ORACLE">#REF!</definedName>
    <definedName name="Orç" localSheetId="6">#REF!</definedName>
    <definedName name="Orç" localSheetId="5">#REF!</definedName>
    <definedName name="Orç" localSheetId="1">#REF!</definedName>
    <definedName name="Orç" localSheetId="4">#REF!</definedName>
    <definedName name="Orç">#REF!</definedName>
    <definedName name="Orç1" localSheetId="6">#REF!</definedName>
    <definedName name="Orç1" localSheetId="5">#REF!</definedName>
    <definedName name="Orç1" localSheetId="1">#REF!</definedName>
    <definedName name="Orç1" localSheetId="4">#REF!</definedName>
    <definedName name="Orç1">#REF!</definedName>
    <definedName name="ORCAMENTO" localSheetId="6">#REF!</definedName>
    <definedName name="ORCAMENTO" localSheetId="5">#REF!</definedName>
    <definedName name="ORCAMENTO" localSheetId="1">#REF!</definedName>
    <definedName name="ORCAMENTO" localSheetId="4">#REF!</definedName>
    <definedName name="ORCAMENTO">#REF!</definedName>
    <definedName name="ORGADM">"Texto 4"</definedName>
    <definedName name="origen" localSheetId="1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origen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OUTCON">"Texto 15"</definedName>
    <definedName name="PaCar" localSheetId="6">#REF!</definedName>
    <definedName name="PaCar" localSheetId="5">#REF!</definedName>
    <definedName name="PaCar" localSheetId="1">#REF!</definedName>
    <definedName name="PaCar" localSheetId="4">#REF!</definedName>
    <definedName name="PaCar">#REF!</definedName>
    <definedName name="pato">'[11]Capa'!$A$1:$D$137</definedName>
    <definedName name="pav" localSheetId="6">#REF!</definedName>
    <definedName name="pav" localSheetId="5">#REF!</definedName>
    <definedName name="pav" localSheetId="1">#REF!</definedName>
    <definedName name="pav" localSheetId="4">#REF!</definedName>
    <definedName name="pav">#REF!</definedName>
    <definedName name="PE" localSheetId="6">#REF!</definedName>
    <definedName name="PE" localSheetId="5">#REF!</definedName>
    <definedName name="PE" localSheetId="1">#REF!</definedName>
    <definedName name="PE" localSheetId="4">#REF!</definedName>
    <definedName name="PE">#REF!</definedName>
    <definedName name="pedagio" localSheetId="6">#REF!</definedName>
    <definedName name="pedagio" localSheetId="5">#REF!</definedName>
    <definedName name="pedagio" localSheetId="1">#REF!</definedName>
    <definedName name="pedagio" localSheetId="4">#REF!</definedName>
    <definedName name="pedagio">#REF!</definedName>
    <definedName name="pedagio_arrecadador" localSheetId="6">#REF!</definedName>
    <definedName name="pedagio_arrecadador" localSheetId="5">#REF!</definedName>
    <definedName name="pedagio_arrecadador" localSheetId="1">#REF!</definedName>
    <definedName name="pedagio_arrecadador" localSheetId="4">#REF!</definedName>
    <definedName name="pedagio_arrecadador">#REF!</definedName>
    <definedName name="pedagio_aux_financ" localSheetId="6">#REF!</definedName>
    <definedName name="pedagio_aux_financ" localSheetId="5">#REF!</definedName>
    <definedName name="pedagio_aux_financ" localSheetId="1">#REF!</definedName>
    <definedName name="pedagio_aux_financ" localSheetId="4">#REF!</definedName>
    <definedName name="pedagio_aux_financ">#REF!</definedName>
    <definedName name="pedagio_aux_pista" localSheetId="6">#REF!</definedName>
    <definedName name="pedagio_aux_pista" localSheetId="5">#REF!</definedName>
    <definedName name="pedagio_aux_pista" localSheetId="1">#REF!</definedName>
    <definedName name="pedagio_aux_pista" localSheetId="4">#REF!</definedName>
    <definedName name="pedagio_aux_pista">#REF!</definedName>
    <definedName name="pedagio_cont_pça" localSheetId="6">#REF!</definedName>
    <definedName name="pedagio_cont_pça" localSheetId="5">#REF!</definedName>
    <definedName name="pedagio_cont_pça" localSheetId="1">#REF!</definedName>
    <definedName name="pedagio_cont_pça" localSheetId="4">#REF!</definedName>
    <definedName name="pedagio_cont_pça">#REF!</definedName>
    <definedName name="pedagio_coordenador" localSheetId="6">#REF!</definedName>
    <definedName name="pedagio_coordenador" localSheetId="5">#REF!</definedName>
    <definedName name="pedagio_coordenador" localSheetId="1">#REF!</definedName>
    <definedName name="pedagio_coordenador" localSheetId="4">#REF!</definedName>
    <definedName name="pedagio_coordenador">#REF!</definedName>
    <definedName name="pedagio_enc_arrec" localSheetId="6">#REF!</definedName>
    <definedName name="pedagio_enc_arrec" localSheetId="5">#REF!</definedName>
    <definedName name="pedagio_enc_arrec" localSheetId="1">#REF!</definedName>
    <definedName name="pedagio_enc_arrec" localSheetId="4">#REF!</definedName>
    <definedName name="pedagio_enc_arrec">#REF!</definedName>
    <definedName name="pedagio_servente" localSheetId="6">#REF!</definedName>
    <definedName name="pedagio_servente" localSheetId="5">#REF!</definedName>
    <definedName name="pedagio_servente" localSheetId="1">#REF!</definedName>
    <definedName name="pedagio_servente" localSheetId="4">#REF!</definedName>
    <definedName name="pedagio_servente">#REF!</definedName>
    <definedName name="pedagio_supervisor" localSheetId="6">#REF!</definedName>
    <definedName name="pedagio_supervisor" localSheetId="5">#REF!</definedName>
    <definedName name="pedagio_supervisor" localSheetId="1">#REF!</definedName>
    <definedName name="pedagio_supervisor" localSheetId="4">#REF!</definedName>
    <definedName name="pedagio_supervisor">#REF!</definedName>
    <definedName name="pedagio_vigilante" localSheetId="6">#REF!</definedName>
    <definedName name="pedagio_vigilante" localSheetId="5">#REF!</definedName>
    <definedName name="pedagio_vigilante" localSheetId="1">#REF!</definedName>
    <definedName name="pedagio_vigilante" localSheetId="4">#REF!</definedName>
    <definedName name="pedagio_vigilante">#REF!</definedName>
    <definedName name="per" localSheetId="6">#REF!</definedName>
    <definedName name="per" localSheetId="5">#REF!</definedName>
    <definedName name="per" localSheetId="1">#REF!</definedName>
    <definedName name="per" localSheetId="4">#REF!</definedName>
    <definedName name="per">#REF!</definedName>
    <definedName name="per_dias" localSheetId="6">#REF!</definedName>
    <definedName name="per_dias" localSheetId="5">#REF!</definedName>
    <definedName name="per_dias" localSheetId="1">#REF!</definedName>
    <definedName name="per_dias" localSheetId="4">#REF!</definedName>
    <definedName name="per_dias">#REF!</definedName>
    <definedName name="Pesagem_3o" localSheetId="6">#REF!</definedName>
    <definedName name="Pesagem_3o" localSheetId="5">#REF!</definedName>
    <definedName name="Pesagem_3o" localSheetId="1">#REF!</definedName>
    <definedName name="Pesagem_3o" localSheetId="4">#REF!</definedName>
    <definedName name="Pesagem_3o">#REF!</definedName>
    <definedName name="PI" localSheetId="6">#REF!</definedName>
    <definedName name="PI" localSheetId="5">#REF!</definedName>
    <definedName name="PI" localSheetId="1">#REF!</definedName>
    <definedName name="PI" localSheetId="4">#REF!</definedName>
    <definedName name="PI">#REF!</definedName>
    <definedName name="Pin" localSheetId="6">#REF!</definedName>
    <definedName name="Pin" localSheetId="5">#REF!</definedName>
    <definedName name="Pin" localSheetId="1">#REF!</definedName>
    <definedName name="Pin" localSheetId="4">#REF!</definedName>
    <definedName name="Pin">#REF!</definedName>
    <definedName name="PJ" localSheetId="6">#REF!</definedName>
    <definedName name="PJ" localSheetId="5">#REF!</definedName>
    <definedName name="PJ" localSheetId="1">#REF!</definedName>
    <definedName name="PJ" localSheetId="4">#REF!</definedName>
    <definedName name="PJ">#REF!</definedName>
    <definedName name="PL_ABC" localSheetId="6">#REF!</definedName>
    <definedName name="PL_ABC" localSheetId="5">#REF!</definedName>
    <definedName name="PL_ABC" localSheetId="1">#REF!</definedName>
    <definedName name="PL_ABC" localSheetId="4">#REF!</definedName>
    <definedName name="PL_ABC">#REF!</definedName>
    <definedName name="Planilha" localSheetId="6">#REF!</definedName>
    <definedName name="Planilha" localSheetId="5">#REF!</definedName>
    <definedName name="Planilha" localSheetId="1">#REF!</definedName>
    <definedName name="Planilha" localSheetId="4">#REF!</definedName>
    <definedName name="Planilha">#REF!</definedName>
    <definedName name="plassarelas">'[11]Capa'!$A$1:$D$137</definedName>
    <definedName name="PodaCapa" localSheetId="6">#REF!</definedName>
    <definedName name="PodaCapa" localSheetId="5">#REF!</definedName>
    <definedName name="PodaCapa" localSheetId="1">#REF!</definedName>
    <definedName name="PodaCapa" localSheetId="4">#REF!</definedName>
    <definedName name="PodaCapa">#REF!</definedName>
    <definedName name="PodaDetalhes" localSheetId="6">#REF!</definedName>
    <definedName name="PodaDetalhes" localSheetId="5">#REF!</definedName>
    <definedName name="PodaDetalhes" localSheetId="1">#REF!</definedName>
    <definedName name="PodaDetalhes" localSheetId="4">#REF!</definedName>
    <definedName name="PodaDetalhes">#REF!</definedName>
    <definedName name="PR" localSheetId="6">#REF!</definedName>
    <definedName name="PR" localSheetId="5">#REF!</definedName>
    <definedName name="PR" localSheetId="1">#REF!</definedName>
    <definedName name="PR" localSheetId="4">#REF!</definedName>
    <definedName name="PR">#REF!</definedName>
    <definedName name="Preço_Diesel" localSheetId="6">'[5]1.1'!#REF!</definedName>
    <definedName name="Preço_Diesel" localSheetId="5">'[5]1.1'!#REF!</definedName>
    <definedName name="Preço_Diesel" localSheetId="1">'[5]1.1'!#REF!</definedName>
    <definedName name="Preço_Diesel" localSheetId="4">'[5]1.1'!#REF!</definedName>
    <definedName name="Preço_Diesel">'[5]1.1'!#REF!</definedName>
    <definedName name="Preço_gasolina" localSheetId="6">'[5]1.1'!#REF!</definedName>
    <definedName name="Preço_gasolina" localSheetId="5">'[5]1.1'!#REF!</definedName>
    <definedName name="Preço_gasolina" localSheetId="1">'[5]1.1'!#REF!</definedName>
    <definedName name="Preço_gasolina" localSheetId="4">'[5]1.1'!#REF!</definedName>
    <definedName name="Preço_gasolina">'[5]1.1'!#REF!</definedName>
    <definedName name="Price" localSheetId="6">#REF!</definedName>
    <definedName name="Price" localSheetId="5">#REF!</definedName>
    <definedName name="Price" localSheetId="1">#REF!</definedName>
    <definedName name="Price" localSheetId="4">#REF!</definedName>
    <definedName name="Price">#REF!</definedName>
    <definedName name="Print_Area_MI" localSheetId="6">#REF!</definedName>
    <definedName name="Print_Area_MI" localSheetId="5">#REF!</definedName>
    <definedName name="Print_Area_MI" localSheetId="1">#REF!</definedName>
    <definedName name="Print_Area_MI" localSheetId="4">#REF!</definedName>
    <definedName name="Print_Area_MI">#REF!</definedName>
    <definedName name="PRO">"Texto 8"</definedName>
    <definedName name="Profit" localSheetId="6">#REF!</definedName>
    <definedName name="Profit" localSheetId="5">#REF!</definedName>
    <definedName name="Profit" localSheetId="1">#REF!</definedName>
    <definedName name="Profit" localSheetId="4">#REF!</definedName>
    <definedName name="Profit">#REF!</definedName>
    <definedName name="Proj_name">'[12]I-1'!$E$5</definedName>
    <definedName name="QAZ" localSheetId="6">#REF!</definedName>
    <definedName name="QAZ" localSheetId="5">#REF!</definedName>
    <definedName name="QAZ" localSheetId="1">#REF!</definedName>
    <definedName name="QAZ" localSheetId="4">#REF!</definedName>
    <definedName name="QAZ">#REF!</definedName>
    <definedName name="QUALIX" localSheetId="6">#REF!</definedName>
    <definedName name="QUALIX" localSheetId="5">#REF!</definedName>
    <definedName name="QUALIX" localSheetId="1">#REF!</definedName>
    <definedName name="QUALIX" localSheetId="4">#REF!</definedName>
    <definedName name="QUALIX">#REF!</definedName>
    <definedName name="QUEIROZ_GALVÃO" localSheetId="6">#REF!</definedName>
    <definedName name="QUEIROZ_GALVÃO" localSheetId="5">#REF!</definedName>
    <definedName name="QUEIROZ_GALVÃO" localSheetId="1">#REF!</definedName>
    <definedName name="QUEIROZ_GALVÃO" localSheetId="4">#REF!</definedName>
    <definedName name="QUEIROZ_GALVÃO">#REF!</definedName>
    <definedName name="r_col" localSheetId="6">#REF!</definedName>
    <definedName name="r_col" localSheetId="5">#REF!</definedName>
    <definedName name="r_col" localSheetId="1">#REF!</definedName>
    <definedName name="r_col" localSheetId="4">#REF!</definedName>
    <definedName name="r_col">#REF!</definedName>
    <definedName name="r_var" localSheetId="6">#REF!</definedName>
    <definedName name="r_var" localSheetId="5">#REF!</definedName>
    <definedName name="r_var" localSheetId="1">#REF!</definedName>
    <definedName name="r_var" localSheetId="4">#REF!</definedName>
    <definedName name="r_var">#REF!</definedName>
    <definedName name="REAL_03" localSheetId="6">#REF!</definedName>
    <definedName name="REAL_03" localSheetId="5">#REF!</definedName>
    <definedName name="REAL_03" localSheetId="1">#REF!</definedName>
    <definedName name="REAL_03" localSheetId="4">#REF!</definedName>
    <definedName name="REAL_03">#REF!</definedName>
    <definedName name="ReciclCapa" localSheetId="6">#REF!</definedName>
    <definedName name="ReciclCapa" localSheetId="5">#REF!</definedName>
    <definedName name="ReciclCapa" localSheetId="1">#REF!</definedName>
    <definedName name="ReciclCapa" localSheetId="4">#REF!</definedName>
    <definedName name="ReciclCapa">#REF!</definedName>
    <definedName name="ReciclDetalhes" localSheetId="6">#REF!</definedName>
    <definedName name="ReciclDetalhes" localSheetId="5">#REF!</definedName>
    <definedName name="ReciclDetalhes" localSheetId="1">#REF!</definedName>
    <definedName name="ReciclDetalhes" localSheetId="4">#REF!</definedName>
    <definedName name="ReciclDetalhes">#REF!</definedName>
    <definedName name="RECPR">"Texto 10"</definedName>
    <definedName name="red_calç" localSheetId="6">#REF!</definedName>
    <definedName name="red_calç" localSheetId="5">#REF!</definedName>
    <definedName name="red_calç" localSheetId="1">#REF!</definedName>
    <definedName name="red_calç" localSheetId="4">#REF!</definedName>
    <definedName name="red_calç">#REF!</definedName>
    <definedName name="red_col" localSheetId="6">#REF!</definedName>
    <definedName name="red_col" localSheetId="5">#REF!</definedName>
    <definedName name="red_col" localSheetId="1">#REF!</definedName>
    <definedName name="red_col" localSheetId="4">#REF!</definedName>
    <definedName name="red_col">#REF!</definedName>
    <definedName name="red_div" localSheetId="6">#REF!</definedName>
    <definedName name="red_div" localSheetId="5">#REF!</definedName>
    <definedName name="red_div" localSheetId="1">#REF!</definedName>
    <definedName name="red_div" localSheetId="4">#REF!</definedName>
    <definedName name="red_div">#REF!</definedName>
    <definedName name="red_div_s" localSheetId="6">#REF!</definedName>
    <definedName name="red_div_s" localSheetId="5">#REF!</definedName>
    <definedName name="red_div_s" localSheetId="1">#REF!</definedName>
    <definedName name="red_div_s" localSheetId="4">#REF!</definedName>
    <definedName name="red_div_s">#REF!</definedName>
    <definedName name="red_div2" localSheetId="6">#REF!</definedName>
    <definedName name="red_div2" localSheetId="5">#REF!</definedName>
    <definedName name="red_div2" localSheetId="1">#REF!</definedName>
    <definedName name="red_div2" localSheetId="4">#REF!</definedName>
    <definedName name="red_div2">#REF!</definedName>
    <definedName name="red_div6" localSheetId="6">#REF!</definedName>
    <definedName name="red_div6" localSheetId="5">#REF!</definedName>
    <definedName name="red_div6" localSheetId="1">#REF!</definedName>
    <definedName name="red_div6" localSheetId="4">#REF!</definedName>
    <definedName name="red_div6">#REF!</definedName>
    <definedName name="red_div7" localSheetId="6">#REF!</definedName>
    <definedName name="red_div7" localSheetId="5">#REF!</definedName>
    <definedName name="red_div7" localSheetId="1">#REF!</definedName>
    <definedName name="red_div7" localSheetId="4">#REF!</definedName>
    <definedName name="red_div7">#REF!</definedName>
    <definedName name="red_fav" localSheetId="6">#REF!</definedName>
    <definedName name="red_fav" localSheetId="5">#REF!</definedName>
    <definedName name="red_fav" localSheetId="1">#REF!</definedName>
    <definedName name="red_fav" localSheetId="4">#REF!</definedName>
    <definedName name="red_fav">#REF!</definedName>
    <definedName name="red_mon" localSheetId="6">#REF!</definedName>
    <definedName name="red_mon" localSheetId="5">#REF!</definedName>
    <definedName name="red_mon" localSheetId="1">#REF!</definedName>
    <definedName name="red_mon" localSheetId="4">#REF!</definedName>
    <definedName name="red_mon">#REF!</definedName>
    <definedName name="red_var" localSheetId="6">#REF!</definedName>
    <definedName name="red_var" localSheetId="5">#REF!</definedName>
    <definedName name="red_var" localSheetId="1">#REF!</definedName>
    <definedName name="red_var" localSheetId="4">#REF!</definedName>
    <definedName name="red_var">#REF!</definedName>
    <definedName name="red_var_se" localSheetId="6">#REF!</definedName>
    <definedName name="red_var_se" localSheetId="5">#REF!</definedName>
    <definedName name="red_var_se" localSheetId="1">#REF!</definedName>
    <definedName name="red_var_se" localSheetId="4">#REF!</definedName>
    <definedName name="red_var_se">#REF!</definedName>
    <definedName name="Reefer_share" localSheetId="6">'[13]Assumptions'!#REF!</definedName>
    <definedName name="Reefer_share" localSheetId="5">'[13]Assumptions'!#REF!</definedName>
    <definedName name="Reefer_share" localSheetId="1">'[13]Assumptions'!#REF!</definedName>
    <definedName name="Reefer_share" localSheetId="4">'[13]Assumptions'!#REF!</definedName>
    <definedName name="Reefer_share">'[13]Assumptions'!#REF!</definedName>
    <definedName name="REF" localSheetId="6">'[1]OBRJU95'!#REF!</definedName>
    <definedName name="REF" localSheetId="5">'[1]OBRJU95'!#REF!</definedName>
    <definedName name="REF" localSheetId="1">'[1]OBRJU95'!#REF!</definedName>
    <definedName name="REF" localSheetId="4">'[1]OBRJU95'!#REF!</definedName>
    <definedName name="REF">'[1]OBRJU95'!#REF!</definedName>
    <definedName name="RESULTADOS" localSheetId="6">#REF!</definedName>
    <definedName name="RESULTADOS" localSheetId="5">#REF!</definedName>
    <definedName name="RESULTADOS" localSheetId="1">#REF!</definedName>
    <definedName name="RESULTADOS" localSheetId="4">#REF!</definedName>
    <definedName name="RESULTADOS">#REF!</definedName>
    <definedName name="RESULTS" localSheetId="6">#REF!</definedName>
    <definedName name="RESULTS" localSheetId="5">#REF!</definedName>
    <definedName name="RESULTS" localSheetId="1">#REF!</definedName>
    <definedName name="RESULTS" localSheetId="4">#REF!</definedName>
    <definedName name="RESULTS">#REF!</definedName>
    <definedName name="Resumo" localSheetId="3">'CAPINA SEDE'!$A$1:$N$301</definedName>
    <definedName name="Resumo" localSheetId="2">'COLETA RSU'!$A$1:$N$565</definedName>
    <definedName name="Resumo" localSheetId="6">'HIHIENIZAÇÃO SEDE'!$A$1:$N$177</definedName>
    <definedName name="Resumo" localSheetId="5">'PINTURA SEDE'!$A$1:$N$124</definedName>
    <definedName name="Resumo" localSheetId="1">#REF!</definedName>
    <definedName name="Resumo" localSheetId="4">'VARRIÇÃO SEDE'!$A$1:$N$138</definedName>
    <definedName name="Resumo">#REF!</definedName>
    <definedName name="Retr" localSheetId="6">#REF!</definedName>
    <definedName name="Retr" localSheetId="5">#REF!</definedName>
    <definedName name="Retr" localSheetId="1">#REF!</definedName>
    <definedName name="Retr" localSheetId="4">#REF!</definedName>
    <definedName name="Retr">#REF!</definedName>
    <definedName name="RiskAutoStopPercChange">1.5</definedName>
    <definedName name="RiskCollectDistributionSamples">2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FALSE</definedName>
    <definedName name="RiskMonitorConvergence">FALSE</definedName>
    <definedName name="RiskNumIterations">2000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howRiskWindowAtEndOfSimulation">TRUE</definedName>
    <definedName name="RiskStandardRecalc">1</definedName>
    <definedName name="RiskTemplateSheetName">"myTemplate"</definedName>
    <definedName name="RiskUpdateDisplay">FALSE</definedName>
    <definedName name="RiskUseDifferentSeedForEachSim">FALSE</definedName>
    <definedName name="RiskUseFixedSeed">FALSE</definedName>
    <definedName name="RiskUseMultipleCPUs">FALSE</definedName>
    <definedName name="Roc" localSheetId="6">#REF!</definedName>
    <definedName name="Roc" localSheetId="5">#REF!</definedName>
    <definedName name="Roc" localSheetId="1">#REF!</definedName>
    <definedName name="Roc" localSheetId="4">#REF!</definedName>
    <definedName name="Roc">#REF!</definedName>
    <definedName name="RoE">'[14]Basic Data'!$B$13</definedName>
    <definedName name="RTC" localSheetId="6">#REF!</definedName>
    <definedName name="RTC" localSheetId="5">#REF!</definedName>
    <definedName name="RTC" localSheetId="1">#REF!</definedName>
    <definedName name="RTC" localSheetId="4">#REF!</definedName>
    <definedName name="RTC">#REF!</definedName>
    <definedName name="RTE" localSheetId="6">#REF!</definedName>
    <definedName name="RTE" localSheetId="5">#REF!</definedName>
    <definedName name="RTE" localSheetId="1">#REF!</definedName>
    <definedName name="RTE" localSheetId="4">#REF!</definedName>
    <definedName name="RTE">#REF!</definedName>
    <definedName name="RTP" localSheetId="6">#REF!</definedName>
    <definedName name="RTP" localSheetId="5">#REF!</definedName>
    <definedName name="RTP" localSheetId="1">#REF!</definedName>
    <definedName name="RTP" localSheetId="4">#REF!</definedName>
    <definedName name="RTP">#REF!</definedName>
    <definedName name="Salário_coletor" localSheetId="6">'[5]1.1'!#REF!</definedName>
    <definedName name="Salário_coletor" localSheetId="5">'[5]1.1'!#REF!</definedName>
    <definedName name="Salário_coletor" localSheetId="1">'[5]1.1'!#REF!</definedName>
    <definedName name="Salário_coletor" localSheetId="4">'[5]1.1'!#REF!</definedName>
    <definedName name="Salário_coletor">'[5]1.1'!#REF!</definedName>
    <definedName name="Salário_coletor_dom" localSheetId="6">#REF!</definedName>
    <definedName name="Salário_coletor_dom" localSheetId="5">#REF!</definedName>
    <definedName name="Salário_coletor_dom" localSheetId="1">#REF!</definedName>
    <definedName name="Salário_coletor_dom" localSheetId="4">#REF!</definedName>
    <definedName name="Salário_coletor_dom">#REF!</definedName>
    <definedName name="Salário_Mín" localSheetId="6">#REF!</definedName>
    <definedName name="Salário_Mín" localSheetId="5">#REF!</definedName>
    <definedName name="Salário_Mín" localSheetId="1">#REF!</definedName>
    <definedName name="Salário_Mín" localSheetId="4">#REF!</definedName>
    <definedName name="Salário_Mín">#REF!</definedName>
    <definedName name="Salário_motorista" localSheetId="6">'[5]1.1'!#REF!</definedName>
    <definedName name="Salário_motorista" localSheetId="5">'[5]1.1'!#REF!</definedName>
    <definedName name="Salário_motorista" localSheetId="1">'[5]1.1'!#REF!</definedName>
    <definedName name="Salário_motorista" localSheetId="4">'[5]1.1'!#REF!</definedName>
    <definedName name="Salário_motorista">'[5]1.1'!#REF!</definedName>
    <definedName name="Scenario" localSheetId="6">#REF!</definedName>
    <definedName name="Scenario" localSheetId="5">#REF!</definedName>
    <definedName name="Scenario" localSheetId="1">#REF!</definedName>
    <definedName name="Scenario" localSheetId="4">#REF!</definedName>
    <definedName name="Scenario">#REF!</definedName>
    <definedName name="SDA" localSheetId="6">#REF!</definedName>
    <definedName name="SDA" localSheetId="5">#REF!</definedName>
    <definedName name="SDA" localSheetId="1">#REF!</definedName>
    <definedName name="SDA" localSheetId="4">#REF!</definedName>
    <definedName name="SDA">#REF!</definedName>
    <definedName name="SE" localSheetId="6">#REF!</definedName>
    <definedName name="SE" localSheetId="5">#REF!</definedName>
    <definedName name="SE" localSheetId="1">#REF!</definedName>
    <definedName name="SE" localSheetId="4">#REF!</definedName>
    <definedName name="SE">#REF!</definedName>
    <definedName name="secao" localSheetId="6">#REF!</definedName>
    <definedName name="secao" localSheetId="5">#REF!</definedName>
    <definedName name="secao" localSheetId="1">#REF!</definedName>
    <definedName name="secao" localSheetId="4">#REF!</definedName>
    <definedName name="secao">#REF!</definedName>
    <definedName name="Seguro_vida" localSheetId="6">#REF!</definedName>
    <definedName name="Seguro_vida" localSheetId="5">#REF!</definedName>
    <definedName name="Seguro_vida" localSheetId="1">#REF!</definedName>
    <definedName name="Seguro_vida" localSheetId="4">#REF!</definedName>
    <definedName name="Seguro_vida">#REF!</definedName>
    <definedName name="sem_ano" localSheetId="6">#REF!</definedName>
    <definedName name="sem_ano" localSheetId="5">#REF!</definedName>
    <definedName name="sem_ano" localSheetId="1">#REF!</definedName>
    <definedName name="sem_ano" localSheetId="4">#REF!</definedName>
    <definedName name="sem_ano">#REF!</definedName>
    <definedName name="Sens_CapI" localSheetId="6">#REF!</definedName>
    <definedName name="Sens_CapI" localSheetId="5">#REF!</definedName>
    <definedName name="Sens_CapI" localSheetId="1">#REF!</definedName>
    <definedName name="Sens_CapI" localSheetId="4">#REF!</definedName>
    <definedName name="Sens_CapI">#REF!</definedName>
    <definedName name="Sens_CapII" localSheetId="6">#REF!</definedName>
    <definedName name="Sens_CapII" localSheetId="5">#REF!</definedName>
    <definedName name="Sens_CapII" localSheetId="1">#REF!</definedName>
    <definedName name="Sens_CapII" localSheetId="4">#REF!</definedName>
    <definedName name="Sens_CapII">#REF!</definedName>
    <definedName name="Sens_OM" localSheetId="6">#REF!</definedName>
    <definedName name="Sens_OM" localSheetId="5">#REF!</definedName>
    <definedName name="Sens_OM" localSheetId="1">#REF!</definedName>
    <definedName name="Sens_OM" localSheetId="4">#REF!</definedName>
    <definedName name="Sens_OM">#REF!</definedName>
    <definedName name="Sens_SGA" localSheetId="6">#REF!</definedName>
    <definedName name="Sens_SGA" localSheetId="5">#REF!</definedName>
    <definedName name="Sens_SGA" localSheetId="1">#REF!</definedName>
    <definedName name="Sens_SGA" localSheetId="4">#REF!</definedName>
    <definedName name="Sens_SGA">#REF!</definedName>
    <definedName name="SENS_TAB_IN" localSheetId="6">#REF!</definedName>
    <definedName name="SENS_TAB_IN" localSheetId="5">#REF!</definedName>
    <definedName name="SENS_TAB_IN" localSheetId="1">#REF!</definedName>
    <definedName name="SENS_TAB_IN" localSheetId="4">#REF!</definedName>
    <definedName name="SENS_TAB_IN">#REF!</definedName>
    <definedName name="SENS_TAB_OUT" localSheetId="6">#REF!</definedName>
    <definedName name="SENS_TAB_OUT" localSheetId="5">#REF!</definedName>
    <definedName name="SENS_TAB_OUT" localSheetId="1">#REF!</definedName>
    <definedName name="SENS_TAB_OUT" localSheetId="4">#REF!</definedName>
    <definedName name="SENS_TAB_OUT">#REF!</definedName>
    <definedName name="Sens_Tab_Out_b" localSheetId="6">#REF!</definedName>
    <definedName name="Sens_Tab_Out_b" localSheetId="5">#REF!</definedName>
    <definedName name="Sens_Tab_Out_b" localSheetId="1">#REF!</definedName>
    <definedName name="Sens_Tab_Out_b" localSheetId="4">#REF!</definedName>
    <definedName name="Sens_Tab_Out_b">#REF!</definedName>
    <definedName name="Sens_Tab_OutHeader" localSheetId="6">#REF!</definedName>
    <definedName name="Sens_Tab_OutHeader" localSheetId="5">#REF!</definedName>
    <definedName name="Sens_Tab_OutHeader" localSheetId="1">#REF!</definedName>
    <definedName name="Sens_Tab_OutHeader" localSheetId="4">#REF!</definedName>
    <definedName name="Sens_Tab_OutHeader">#REF!</definedName>
    <definedName name="SeptCapa" localSheetId="6">#REF!</definedName>
    <definedName name="SeptCapa" localSheetId="5">#REF!</definedName>
    <definedName name="SeptCapa" localSheetId="1">#REF!</definedName>
    <definedName name="SeptCapa" localSheetId="4">#REF!</definedName>
    <definedName name="SeptCapa">#REF!</definedName>
    <definedName name="SeptDetalhes" localSheetId="6">#REF!</definedName>
    <definedName name="SeptDetalhes" localSheetId="5">#REF!</definedName>
    <definedName name="SeptDetalhes" localSheetId="1">#REF!</definedName>
    <definedName name="SeptDetalhes" localSheetId="4">#REF!</definedName>
    <definedName name="SeptDetalhes">#REF!</definedName>
    <definedName name="sin" localSheetId="6">#REF!</definedName>
    <definedName name="sin" localSheetId="5">#REF!</definedName>
    <definedName name="sin" localSheetId="1">#REF!</definedName>
    <definedName name="sin" localSheetId="4">#REF!</definedName>
    <definedName name="sin">#REF!</definedName>
    <definedName name="SITPAT">"Texto 13"</definedName>
    <definedName name="SM" localSheetId="6">#REF!</definedName>
    <definedName name="SM" localSheetId="5">#REF!</definedName>
    <definedName name="SM" localSheetId="1">#REF!</definedName>
    <definedName name="SM" localSheetId="4">#REF!</definedName>
    <definedName name="SM">#REF!</definedName>
    <definedName name="Soc_Med_3o" localSheetId="6">#REF!</definedName>
    <definedName name="Soc_Med_3o" localSheetId="5">#REF!</definedName>
    <definedName name="Soc_Med_3o" localSheetId="1">#REF!</definedName>
    <definedName name="Soc_Med_3o" localSheetId="4">#REF!</definedName>
    <definedName name="Soc_Med_3o">#REF!</definedName>
    <definedName name="SOS" localSheetId="6">#REF!</definedName>
    <definedName name="SOS" localSheetId="5">#REF!</definedName>
    <definedName name="SOS" localSheetId="1">#REF!</definedName>
    <definedName name="SOS" localSheetId="4">#REF!</definedName>
    <definedName name="SOS">#REF!</definedName>
    <definedName name="SPL" localSheetId="6">#REF!</definedName>
    <definedName name="SPL" localSheetId="5">#REF!</definedName>
    <definedName name="SPL" localSheetId="1">#REF!</definedName>
    <definedName name="SPL" localSheetId="4">#REF!</definedName>
    <definedName name="SPL">#REF!</definedName>
    <definedName name="SRT" localSheetId="6">#REF!</definedName>
    <definedName name="SRT" localSheetId="5">#REF!</definedName>
    <definedName name="SRT" localSheetId="1">#REF!</definedName>
    <definedName name="SRT" localSheetId="4">#REF!</definedName>
    <definedName name="SRT">#REF!</definedName>
    <definedName name="ss" localSheetId="1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ss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ST" localSheetId="6">#REF!</definedName>
    <definedName name="ST" localSheetId="5">#REF!</definedName>
    <definedName name="ST" localSheetId="1">#REF!</definedName>
    <definedName name="ST" localSheetId="4">#REF!</definedName>
    <definedName name="ST">#REF!</definedName>
    <definedName name="Tabela">'[3]P. Unit'!$A$2:$F$892</definedName>
    <definedName name="temp" localSheetId="1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temp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Term" localSheetId="6">#REF!</definedName>
    <definedName name="Term" localSheetId="5">#REF!</definedName>
    <definedName name="Term" localSheetId="1">#REF!</definedName>
    <definedName name="Term" localSheetId="4">#REF!</definedName>
    <definedName name="Term">#REF!</definedName>
    <definedName name="terminal_growth" localSheetId="6">#REF!</definedName>
    <definedName name="terminal_growth" localSheetId="5">#REF!</definedName>
    <definedName name="terminal_growth" localSheetId="1">#REF!</definedName>
    <definedName name="terminal_growth" localSheetId="4">#REF!</definedName>
    <definedName name="terminal_growth">#REF!</definedName>
    <definedName name="Title">'[15]Basic Data'!$A$3</definedName>
    <definedName name="_xlnm.Print_Titles" localSheetId="3">'CAPINA SEDE'!$1:$7</definedName>
    <definedName name="_xlnm.Print_Titles" localSheetId="2">'COLETA RSU'!$1:$4</definedName>
    <definedName name="_xlnm.Print_Titles" localSheetId="6">'HIHIENIZAÇÃO SEDE'!$1:$7</definedName>
    <definedName name="_xlnm.Print_Titles" localSheetId="5">'PINTURA SEDE'!$1:$7</definedName>
    <definedName name="_xlnm.Print_Titles" localSheetId="4">'VARRIÇÃO SEDE'!$1:$7</definedName>
    <definedName name="TOTAL" localSheetId="6">'[3]CronoFísico'!#REF!</definedName>
    <definedName name="TOTAL" localSheetId="5">'[3]CronoFísico'!#REF!</definedName>
    <definedName name="TOTAL" localSheetId="1">'[3]CronoFísico'!#REF!</definedName>
    <definedName name="TOTAL" localSheetId="4">'[3]CronoFísico'!#REF!</definedName>
    <definedName name="TOTAL">'[3]CronoFísico'!#REF!</definedName>
    <definedName name="Total_para_soma_Set_03" localSheetId="6">#REF!</definedName>
    <definedName name="Total_para_soma_Set_03" localSheetId="5">#REF!</definedName>
    <definedName name="Total_para_soma_Set_03" localSheetId="1">#REF!</definedName>
    <definedName name="Total_para_soma_Set_03" localSheetId="4">#REF!</definedName>
    <definedName name="Total_para_soma_Set_03">#REF!</definedName>
    <definedName name="TRAITEMENT_COMPTABLE" localSheetId="6">#REF!</definedName>
    <definedName name="TRAITEMENT_COMPTABLE" localSheetId="5">#REF!</definedName>
    <definedName name="TRAITEMENT_COMPTABLE" localSheetId="1">#REF!</definedName>
    <definedName name="TRAITEMENT_COMPTABLE" localSheetId="4">#REF!</definedName>
    <definedName name="TRAITEMENT_COMPTABLE">#REF!</definedName>
    <definedName name="TRAITEMENT_FISCAL" localSheetId="6">#REF!</definedName>
    <definedName name="TRAITEMENT_FISCAL" localSheetId="5">#REF!</definedName>
    <definedName name="TRAITEMENT_FISCAL" localSheetId="1">#REF!</definedName>
    <definedName name="TRAITEMENT_FISCAL" localSheetId="4">#REF!</definedName>
    <definedName name="TRAITEMENT_FISCAL">#REF!</definedName>
    <definedName name="TRANS">'[11]Capa'!$A$1:$D$137</definedName>
    <definedName name="transferencia">'[11]Capa'!$A$1:$D$137</definedName>
    <definedName name="transp" localSheetId="6">#REF!</definedName>
    <definedName name="transp" localSheetId="5">#REF!</definedName>
    <definedName name="transp" localSheetId="1">#REF!</definedName>
    <definedName name="transp" localSheetId="4">#REF!</definedName>
    <definedName name="transp">#REF!</definedName>
    <definedName name="transp1" localSheetId="6">#REF!</definedName>
    <definedName name="transp1" localSheetId="5">#REF!</definedName>
    <definedName name="transp1" localSheetId="1">#REF!</definedName>
    <definedName name="transp1" localSheetId="4">#REF!</definedName>
    <definedName name="transp1">#REF!</definedName>
    <definedName name="transp2" localSheetId="6">#REF!</definedName>
    <definedName name="transp2" localSheetId="5">#REF!</definedName>
    <definedName name="transp2" localSheetId="1">#REF!</definedName>
    <definedName name="transp2" localSheetId="4">#REF!</definedName>
    <definedName name="transp2">#REF!</definedName>
    <definedName name="transp3" localSheetId="6">#REF!</definedName>
    <definedName name="transp3" localSheetId="5">#REF!</definedName>
    <definedName name="transp3" localSheetId="1">#REF!</definedName>
    <definedName name="transp3" localSheetId="4">#REF!</definedName>
    <definedName name="transp3">#REF!</definedName>
    <definedName name="transp4" localSheetId="6">#REF!</definedName>
    <definedName name="transp4" localSheetId="5">#REF!</definedName>
    <definedName name="transp4" localSheetId="1">#REF!</definedName>
    <definedName name="transp4" localSheetId="4">#REF!</definedName>
    <definedName name="transp4">#REF!</definedName>
    <definedName name="transp5" localSheetId="6">#REF!</definedName>
    <definedName name="transp5" localSheetId="5">#REF!</definedName>
    <definedName name="transp5" localSheetId="1">#REF!</definedName>
    <definedName name="transp5" localSheetId="4">#REF!</definedName>
    <definedName name="transp5">#REF!</definedName>
    <definedName name="transp6" localSheetId="6">#REF!</definedName>
    <definedName name="transp6" localSheetId="5">#REF!</definedName>
    <definedName name="transp6" localSheetId="1">#REF!</definedName>
    <definedName name="transp6" localSheetId="4">#REF!</definedName>
    <definedName name="transp6">#REF!</definedName>
    <definedName name="transp7" localSheetId="6">#REF!</definedName>
    <definedName name="transp7" localSheetId="5">#REF!</definedName>
    <definedName name="transp7" localSheetId="1">#REF!</definedName>
    <definedName name="transp7" localSheetId="4">#REF!</definedName>
    <definedName name="transp7">#REF!</definedName>
    <definedName name="transp8" localSheetId="6">#REF!</definedName>
    <definedName name="transp8" localSheetId="5">#REF!</definedName>
    <definedName name="transp8" localSheetId="1">#REF!</definedName>
    <definedName name="transp8" localSheetId="4">#REF!</definedName>
    <definedName name="transp8">#REF!</definedName>
    <definedName name="transp9" localSheetId="6">#REF!</definedName>
    <definedName name="transp9" localSheetId="5">#REF!</definedName>
    <definedName name="transp9" localSheetId="1">#REF!</definedName>
    <definedName name="transp9" localSheetId="4">#REF!</definedName>
    <definedName name="transp9">#REF!</definedName>
    <definedName name="Trat" localSheetId="6">#REF!</definedName>
    <definedName name="Trat" localSheetId="5">#REF!</definedName>
    <definedName name="Trat" localSheetId="1">#REF!</definedName>
    <definedName name="Trat" localSheetId="4">#REF!</definedName>
    <definedName name="Trat">#REF!</definedName>
    <definedName name="TratCapa" localSheetId="6">#REF!</definedName>
    <definedName name="TratCapa" localSheetId="5">#REF!</definedName>
    <definedName name="TratCapa" localSheetId="1">#REF!</definedName>
    <definedName name="TratCapa" localSheetId="4">#REF!</definedName>
    <definedName name="TratCapa">#REF!</definedName>
    <definedName name="TratDetalhes" localSheetId="6">#REF!</definedName>
    <definedName name="TratDetalhes" localSheetId="5">#REF!</definedName>
    <definedName name="TratDetalhes" localSheetId="1">#REF!</definedName>
    <definedName name="TratDetalhes" localSheetId="4">#REF!</definedName>
    <definedName name="TratDetalhes">#REF!</definedName>
    <definedName name="Tratorista_diu_loc_trator" localSheetId="6">#REF!</definedName>
    <definedName name="Tratorista_diu_loc_trator" localSheetId="5">#REF!</definedName>
    <definedName name="Tratorista_diu_loc_trator" localSheetId="1">#REF!</definedName>
    <definedName name="Tratorista_diu_loc_trator" localSheetId="4">#REF!</definedName>
    <definedName name="Tratorista_diu_loc_trator">#REF!</definedName>
    <definedName name="Tratorista_diu_loc_trator_res" localSheetId="6">#REF!</definedName>
    <definedName name="Tratorista_diu_loc_trator_res" localSheetId="5">#REF!</definedName>
    <definedName name="Tratorista_diu_loc_trator_res" localSheetId="1">#REF!</definedName>
    <definedName name="Tratorista_diu_loc_trator_res" localSheetId="4">#REF!</definedName>
    <definedName name="Tratorista_diu_loc_trator_res">#REF!</definedName>
    <definedName name="Tratorista_not_loc_trator" localSheetId="6">#REF!</definedName>
    <definedName name="Tratorista_not_loc_trator" localSheetId="5">#REF!</definedName>
    <definedName name="Tratorista_not_loc_trator" localSheetId="1">#REF!</definedName>
    <definedName name="Tratorista_not_loc_trator" localSheetId="4">#REF!</definedName>
    <definedName name="Tratorista_not_loc_trator">#REF!</definedName>
    <definedName name="Tratorista_not_loc_trator_res" localSheetId="6">#REF!</definedName>
    <definedName name="Tratorista_not_loc_trator_res" localSheetId="5">#REF!</definedName>
    <definedName name="Tratorista_not_loc_trator_res" localSheetId="1">#REF!</definedName>
    <definedName name="Tratorista_not_loc_trator_res" localSheetId="4">#REF!</definedName>
    <definedName name="Tratorista_not_loc_trator_res">#REF!</definedName>
    <definedName name="TROCA" localSheetId="6">#REF!</definedName>
    <definedName name="TROCA" localSheetId="5">#REF!</definedName>
    <definedName name="TROCA" localSheetId="1">#REF!</definedName>
    <definedName name="TROCA" localSheetId="4">#REF!</definedName>
    <definedName name="TROCA">#REF!</definedName>
    <definedName name="UN" localSheetId="6">'[1]OBRJU95'!#REF!</definedName>
    <definedName name="UN" localSheetId="5">'[1]OBRJU95'!#REF!</definedName>
    <definedName name="UN" localSheetId="1">'[1]OBRJU95'!#REF!</definedName>
    <definedName name="UN" localSheetId="4">'[1]OBRJU95'!#REF!</definedName>
    <definedName name="UN">'[1]OBRJU95'!#REF!</definedName>
    <definedName name="Unif" localSheetId="6">#REF!</definedName>
    <definedName name="Unif" localSheetId="5">#REF!</definedName>
    <definedName name="Unif" localSheetId="1">#REF!</definedName>
    <definedName name="Unif" localSheetId="4">#REF!</definedName>
    <definedName name="Unif">#REF!</definedName>
    <definedName name="unit">'[11]Capa'!$A$1:$D$137</definedName>
    <definedName name="Vale_Lanche" localSheetId="6">#REF!</definedName>
    <definedName name="Vale_Lanche" localSheetId="5">#REF!</definedName>
    <definedName name="Vale_Lanche" localSheetId="1">#REF!</definedName>
    <definedName name="Vale_Lanche" localSheetId="4">#REF!</definedName>
    <definedName name="Vale_Lanche">#REF!</definedName>
    <definedName name="Vale_Refeição" localSheetId="6">#REF!</definedName>
    <definedName name="Vale_Refeição" localSheetId="5">#REF!</definedName>
    <definedName name="Vale_Refeição" localSheetId="1">#REF!</definedName>
    <definedName name="Vale_Refeição" localSheetId="4">#REF!</definedName>
    <definedName name="Vale_Refeição">#REF!</definedName>
    <definedName name="Vale_Transporte" localSheetId="6">#REF!</definedName>
    <definedName name="Vale_Transporte" localSheetId="5">#REF!</definedName>
    <definedName name="Vale_Transporte" localSheetId="1">#REF!</definedName>
    <definedName name="Vale_Transporte" localSheetId="4">#REF!</definedName>
    <definedName name="Vale_Transporte">#REF!</definedName>
    <definedName name="var_calç" localSheetId="6">#REF!</definedName>
    <definedName name="var_calç" localSheetId="5">#REF!</definedName>
    <definedName name="var_calç" localSheetId="1">#REF!</definedName>
    <definedName name="var_calç" localSheetId="4">#REF!</definedName>
    <definedName name="var_calç">#REF!</definedName>
    <definedName name="var_calç1" localSheetId="6">#REF!</definedName>
    <definedName name="var_calç1" localSheetId="5">#REF!</definedName>
    <definedName name="var_calç1" localSheetId="1">#REF!</definedName>
    <definedName name="var_calç1" localSheetId="4">#REF!</definedName>
    <definedName name="var_calç1">#REF!</definedName>
    <definedName name="var_calç2" localSheetId="6">#REF!</definedName>
    <definedName name="var_calç2" localSheetId="5">#REF!</definedName>
    <definedName name="var_calç2" localSheetId="1">#REF!</definedName>
    <definedName name="var_calç2" localSheetId="4">#REF!</definedName>
    <definedName name="var_calç2">#REF!</definedName>
    <definedName name="var_calç3" localSheetId="6">#REF!</definedName>
    <definedName name="var_calç3" localSheetId="5">#REF!</definedName>
    <definedName name="var_calç3" localSheetId="1">#REF!</definedName>
    <definedName name="var_calç3" localSheetId="4">#REF!</definedName>
    <definedName name="var_calç3">#REF!</definedName>
    <definedName name="var_calç4" localSheetId="6">#REF!</definedName>
    <definedName name="var_calç4" localSheetId="5">#REF!</definedName>
    <definedName name="var_calç4" localSheetId="1">#REF!</definedName>
    <definedName name="var_calç4" localSheetId="4">#REF!</definedName>
    <definedName name="var_calç4">#REF!</definedName>
    <definedName name="var_calç5" localSheetId="6">#REF!</definedName>
    <definedName name="var_calç5" localSheetId="5">#REF!</definedName>
    <definedName name="var_calç5" localSheetId="1">#REF!</definedName>
    <definedName name="var_calç5" localSheetId="4">#REF!</definedName>
    <definedName name="var_calç5">#REF!</definedName>
    <definedName name="var_calç6" localSheetId="6">#REF!</definedName>
    <definedName name="var_calç6" localSheetId="5">#REF!</definedName>
    <definedName name="var_calç6" localSheetId="1">#REF!</definedName>
    <definedName name="var_calç6" localSheetId="4">#REF!</definedName>
    <definedName name="var_calç6">#REF!</definedName>
    <definedName name="var_calç7" localSheetId="6">#REF!</definedName>
    <definedName name="var_calç7" localSheetId="5">#REF!</definedName>
    <definedName name="var_calç7" localSheetId="1">#REF!</definedName>
    <definedName name="var_calç7" localSheetId="4">#REF!</definedName>
    <definedName name="var_calç7">#REF!</definedName>
    <definedName name="var_calç8" localSheetId="6">#REF!</definedName>
    <definedName name="var_calç8" localSheetId="5">#REF!</definedName>
    <definedName name="var_calç8" localSheetId="1">#REF!</definedName>
    <definedName name="var_calç8" localSheetId="4">#REF!</definedName>
    <definedName name="var_calç8">#REF!</definedName>
    <definedName name="var_calç9" localSheetId="6">#REF!</definedName>
    <definedName name="var_calç9" localSheetId="5">#REF!</definedName>
    <definedName name="var_calç9" localSheetId="1">#REF!</definedName>
    <definedName name="var_calç9" localSheetId="4">#REF!</definedName>
    <definedName name="var_calç9">#REF!</definedName>
    <definedName name="var_fei" localSheetId="6">#REF!</definedName>
    <definedName name="var_fei" localSheetId="5">#REF!</definedName>
    <definedName name="var_fei" localSheetId="1">#REF!</definedName>
    <definedName name="var_fei" localSheetId="4">#REF!</definedName>
    <definedName name="var_fei">#REF!</definedName>
    <definedName name="var_fei1" localSheetId="6">#REF!</definedName>
    <definedName name="var_fei1" localSheetId="5">#REF!</definedName>
    <definedName name="var_fei1" localSheetId="1">#REF!</definedName>
    <definedName name="var_fei1" localSheetId="4">#REF!</definedName>
    <definedName name="var_fei1">#REF!</definedName>
    <definedName name="var_fei2" localSheetId="6">#REF!</definedName>
    <definedName name="var_fei2" localSheetId="5">#REF!</definedName>
    <definedName name="var_fei2" localSheetId="1">#REF!</definedName>
    <definedName name="var_fei2" localSheetId="4">#REF!</definedName>
    <definedName name="var_fei2">#REF!</definedName>
    <definedName name="var_fei3" localSheetId="6">#REF!</definedName>
    <definedName name="var_fei3" localSheetId="5">#REF!</definedName>
    <definedName name="var_fei3" localSheetId="1">#REF!</definedName>
    <definedName name="var_fei3" localSheetId="4">#REF!</definedName>
    <definedName name="var_fei3">#REF!</definedName>
    <definedName name="var_fei4" localSheetId="6">#REF!</definedName>
    <definedName name="var_fei4" localSheetId="5">#REF!</definedName>
    <definedName name="var_fei4" localSheetId="1">#REF!</definedName>
    <definedName name="var_fei4" localSheetId="4">#REF!</definedName>
    <definedName name="var_fei4">#REF!</definedName>
    <definedName name="var_fei5" localSheetId="6">#REF!</definedName>
    <definedName name="var_fei5" localSheetId="5">#REF!</definedName>
    <definedName name="var_fei5" localSheetId="1">#REF!</definedName>
    <definedName name="var_fei5" localSheetId="4">#REF!</definedName>
    <definedName name="var_fei5">#REF!</definedName>
    <definedName name="var_fei6" localSheetId="6">#REF!</definedName>
    <definedName name="var_fei6" localSheetId="5">#REF!</definedName>
    <definedName name="var_fei6" localSheetId="1">#REF!</definedName>
    <definedName name="var_fei6" localSheetId="4">#REF!</definedName>
    <definedName name="var_fei6">#REF!</definedName>
    <definedName name="var_fei7" localSheetId="6">#REF!</definedName>
    <definedName name="var_fei7" localSheetId="5">#REF!</definedName>
    <definedName name="var_fei7" localSheetId="1">#REF!</definedName>
    <definedName name="var_fei7" localSheetId="4">#REF!</definedName>
    <definedName name="var_fei7">#REF!</definedName>
    <definedName name="var_fei8" localSheetId="6">#REF!</definedName>
    <definedName name="var_fei8" localSheetId="5">#REF!</definedName>
    <definedName name="var_fei8" localSheetId="1">#REF!</definedName>
    <definedName name="var_fei8" localSheetId="4">#REF!</definedName>
    <definedName name="var_fei8">#REF!</definedName>
    <definedName name="var_fei9" localSheetId="6">#REF!</definedName>
    <definedName name="var_fei9" localSheetId="5">#REF!</definedName>
    <definedName name="var_fei9" localSheetId="1">#REF!</definedName>
    <definedName name="var_fei9" localSheetId="4">#REF!</definedName>
    <definedName name="var_fei9">#REF!</definedName>
    <definedName name="var_mec" localSheetId="6">#REF!</definedName>
    <definedName name="var_mec" localSheetId="5">#REF!</definedName>
    <definedName name="var_mec" localSheetId="1">#REF!</definedName>
    <definedName name="var_mec" localSheetId="4">#REF!</definedName>
    <definedName name="var_mec">#REF!</definedName>
    <definedName name="var_mec1" localSheetId="6">#REF!</definedName>
    <definedName name="var_mec1" localSheetId="5">#REF!</definedName>
    <definedName name="var_mec1" localSheetId="1">#REF!</definedName>
    <definedName name="var_mec1" localSheetId="4">#REF!</definedName>
    <definedName name="var_mec1">#REF!</definedName>
    <definedName name="var_mec2" localSheetId="6">#REF!</definedName>
    <definedName name="var_mec2" localSheetId="5">#REF!</definedName>
    <definedName name="var_mec2" localSheetId="1">#REF!</definedName>
    <definedName name="var_mec2" localSheetId="4">#REF!</definedName>
    <definedName name="var_mec2">#REF!</definedName>
    <definedName name="var_mec3" localSheetId="6">#REF!</definedName>
    <definedName name="var_mec3" localSheetId="5">#REF!</definedName>
    <definedName name="var_mec3" localSheetId="1">#REF!</definedName>
    <definedName name="var_mec3" localSheetId="4">#REF!</definedName>
    <definedName name="var_mec3">#REF!</definedName>
    <definedName name="var_mec4" localSheetId="6">#REF!</definedName>
    <definedName name="var_mec4" localSheetId="5">#REF!</definedName>
    <definedName name="var_mec4" localSheetId="1">#REF!</definedName>
    <definedName name="var_mec4" localSheetId="4">#REF!</definedName>
    <definedName name="var_mec4">#REF!</definedName>
    <definedName name="var_mec5" localSheetId="6">#REF!</definedName>
    <definedName name="var_mec5" localSheetId="5">#REF!</definedName>
    <definedName name="var_mec5" localSheetId="1">#REF!</definedName>
    <definedName name="var_mec5" localSheetId="4">#REF!</definedName>
    <definedName name="var_mec5">#REF!</definedName>
    <definedName name="var_mec6" localSheetId="6">#REF!</definedName>
    <definedName name="var_mec6" localSheetId="5">#REF!</definedName>
    <definedName name="var_mec6" localSheetId="1">#REF!</definedName>
    <definedName name="var_mec6" localSheetId="4">#REF!</definedName>
    <definedName name="var_mec6">#REF!</definedName>
    <definedName name="var_mec7" localSheetId="6">#REF!</definedName>
    <definedName name="var_mec7" localSheetId="5">#REF!</definedName>
    <definedName name="var_mec7" localSheetId="1">#REF!</definedName>
    <definedName name="var_mec7" localSheetId="4">#REF!</definedName>
    <definedName name="var_mec7">#REF!</definedName>
    <definedName name="var_mec8" localSheetId="6">#REF!</definedName>
    <definedName name="var_mec8" localSheetId="5">#REF!</definedName>
    <definedName name="var_mec8" localSheetId="1">#REF!</definedName>
    <definedName name="var_mec8" localSheetId="4">#REF!</definedName>
    <definedName name="var_mec8">#REF!</definedName>
    <definedName name="var_mec9" localSheetId="6">#REF!</definedName>
    <definedName name="var_mec9" localSheetId="5">#REF!</definedName>
    <definedName name="var_mec9" localSheetId="1">#REF!</definedName>
    <definedName name="var_mec9" localSheetId="4">#REF!</definedName>
    <definedName name="var_mec9">#REF!</definedName>
    <definedName name="Varredor_diu_lim_mercado" localSheetId="6">#REF!</definedName>
    <definedName name="Varredor_diu_lim_mercado" localSheetId="5">#REF!</definedName>
    <definedName name="Varredor_diu_lim_mercado" localSheetId="1">#REF!</definedName>
    <definedName name="Varredor_diu_lim_mercado" localSheetId="4">#REF!</definedName>
    <definedName name="Varredor_diu_lim_mercado">#REF!</definedName>
    <definedName name="Varredor_diu_lim_mercado_res" localSheetId="6">#REF!</definedName>
    <definedName name="Varredor_diu_lim_mercado_res" localSheetId="5">#REF!</definedName>
    <definedName name="Varredor_diu_lim_mercado_res" localSheetId="1">#REF!</definedName>
    <definedName name="Varredor_diu_lim_mercado_res" localSheetId="4">#REF!</definedName>
    <definedName name="Varredor_diu_lim_mercado_res">#REF!</definedName>
    <definedName name="Varredor_diu_var_man" localSheetId="6">#REF!</definedName>
    <definedName name="Varredor_diu_var_man" localSheetId="5">#REF!</definedName>
    <definedName name="Varredor_diu_var_man" localSheetId="1">#REF!</definedName>
    <definedName name="Varredor_diu_var_man" localSheetId="4">#REF!</definedName>
    <definedName name="Varredor_diu_var_man">#REF!</definedName>
    <definedName name="Varredor_diu_var_man_res" localSheetId="6">#REF!</definedName>
    <definedName name="Varredor_diu_var_man_res" localSheetId="5">#REF!</definedName>
    <definedName name="Varredor_diu_var_man_res" localSheetId="1">#REF!</definedName>
    <definedName name="Varredor_diu_var_man_res" localSheetId="4">#REF!</definedName>
    <definedName name="Varredor_diu_var_man_res">#REF!</definedName>
    <definedName name="Varredor_not_lim_mercado" localSheetId="6">#REF!</definedName>
    <definedName name="Varredor_not_lim_mercado" localSheetId="5">#REF!</definedName>
    <definedName name="Varredor_not_lim_mercado" localSheetId="1">#REF!</definedName>
    <definedName name="Varredor_not_lim_mercado" localSheetId="4">#REF!</definedName>
    <definedName name="Varredor_not_lim_mercado">#REF!</definedName>
    <definedName name="Varredor_not_lim_mercado_res" localSheetId="6">#REF!</definedName>
    <definedName name="Varredor_not_lim_mercado_res" localSheetId="5">#REF!</definedName>
    <definedName name="Varredor_not_lim_mercado_res" localSheetId="1">#REF!</definedName>
    <definedName name="Varredor_not_lim_mercado_res" localSheetId="4">#REF!</definedName>
    <definedName name="Varredor_not_lim_mercado_res">#REF!</definedName>
    <definedName name="Varredor_not_var_man" localSheetId="6">#REF!</definedName>
    <definedName name="Varredor_not_var_man" localSheetId="5">#REF!</definedName>
    <definedName name="Varredor_not_var_man" localSheetId="1">#REF!</definedName>
    <definedName name="Varredor_not_var_man" localSheetId="4">#REF!</definedName>
    <definedName name="Varredor_not_var_man">#REF!</definedName>
    <definedName name="Varredor_not_var_man_res" localSheetId="6">#REF!</definedName>
    <definedName name="Varredor_not_var_man_res" localSheetId="5">#REF!</definedName>
    <definedName name="Varredor_not_var_man_res" localSheetId="1">#REF!</definedName>
    <definedName name="Varredor_not_var_man_res" localSheetId="4">#REF!</definedName>
    <definedName name="Varredor_not_var_man_res">#REF!</definedName>
    <definedName name="VARRICAO" localSheetId="6">#REF!</definedName>
    <definedName name="VARRICAO" localSheetId="5">#REF!</definedName>
    <definedName name="VARRICAO" localSheetId="1">#REF!</definedName>
    <definedName name="VARRICAO" localSheetId="4">#REF!</definedName>
    <definedName name="VARRICAO">#REF!</definedName>
    <definedName name="varrição" localSheetId="6">#REF!</definedName>
    <definedName name="varrição" localSheetId="5">#REF!</definedName>
    <definedName name="varrição" localSheetId="1">#REF!</definedName>
    <definedName name="varrição" localSheetId="4">#REF!</definedName>
    <definedName name="varrição">#REF!</definedName>
    <definedName name="varrição1" localSheetId="6">#REF!</definedName>
    <definedName name="varrição1" localSheetId="5">#REF!</definedName>
    <definedName name="varrição1" localSheetId="1">#REF!</definedName>
    <definedName name="varrição1" localSheetId="4">#REF!</definedName>
    <definedName name="varrição1">#REF!</definedName>
    <definedName name="varrição2" localSheetId="6">#REF!</definedName>
    <definedName name="varrição2" localSheetId="5">#REF!</definedName>
    <definedName name="varrição2" localSheetId="1">#REF!</definedName>
    <definedName name="varrição2" localSheetId="4">#REF!</definedName>
    <definedName name="varrição2">#REF!</definedName>
    <definedName name="varrição3" localSheetId="6">#REF!</definedName>
    <definedName name="varrição3" localSheetId="5">#REF!</definedName>
    <definedName name="varrição3" localSheetId="1">#REF!</definedName>
    <definedName name="varrição3" localSheetId="4">#REF!</definedName>
    <definedName name="varrição3">#REF!</definedName>
    <definedName name="varrição4" localSheetId="6">#REF!</definedName>
    <definedName name="varrição4" localSheetId="5">#REF!</definedName>
    <definedName name="varrição4" localSheetId="1">#REF!</definedName>
    <definedName name="varrição4" localSheetId="4">#REF!</definedName>
    <definedName name="varrição4">#REF!</definedName>
    <definedName name="varrição5" localSheetId="6">#REF!</definedName>
    <definedName name="varrição5" localSheetId="5">#REF!</definedName>
    <definedName name="varrição5" localSheetId="1">#REF!</definedName>
    <definedName name="varrição5" localSheetId="4">#REF!</definedName>
    <definedName name="varrição5">#REF!</definedName>
    <definedName name="varrição6" localSheetId="6">#REF!</definedName>
    <definedName name="varrição6" localSheetId="5">#REF!</definedName>
    <definedName name="varrição6" localSheetId="1">#REF!</definedName>
    <definedName name="varrição6" localSheetId="4">#REF!</definedName>
    <definedName name="varrição6">#REF!</definedName>
    <definedName name="varrição7" localSheetId="6">#REF!</definedName>
    <definedName name="varrição7" localSheetId="5">#REF!</definedName>
    <definedName name="varrição7" localSheetId="1">#REF!</definedName>
    <definedName name="varrição7" localSheetId="4">#REF!</definedName>
    <definedName name="varrição7">#REF!</definedName>
    <definedName name="varrição8" localSheetId="6">#REF!</definedName>
    <definedName name="varrição8" localSheetId="5">#REF!</definedName>
    <definedName name="varrição8" localSheetId="1">#REF!</definedName>
    <definedName name="varrição8" localSheetId="4">#REF!</definedName>
    <definedName name="varrição8">#REF!</definedName>
    <definedName name="varrição9" localSheetId="6">#REF!</definedName>
    <definedName name="varrição9" localSheetId="5">#REF!</definedName>
    <definedName name="varrição9" localSheetId="1">#REF!</definedName>
    <definedName name="varrição9" localSheetId="4">#REF!</definedName>
    <definedName name="varrição9">#REF!</definedName>
    <definedName name="VarS" localSheetId="6">#REF!</definedName>
    <definedName name="VarS" localSheetId="5">#REF!</definedName>
    <definedName name="VarS" localSheetId="1">#REF!</definedName>
    <definedName name="VarS" localSheetId="4">#REF!</definedName>
    <definedName name="VarS">#REF!</definedName>
    <definedName name="VAX_ANT" localSheetId="6">#REF!</definedName>
    <definedName name="VAX_ANT" localSheetId="5">#REF!</definedName>
    <definedName name="VAX_ANT" localSheetId="1">#REF!</definedName>
    <definedName name="VAX_ANT" localSheetId="4">#REF!</definedName>
    <definedName name="VAX_ANT">#REF!</definedName>
    <definedName name="vega_i" localSheetId="6">#REF!</definedName>
    <definedName name="vega_i" localSheetId="5">#REF!</definedName>
    <definedName name="vega_i" localSheetId="1">#REF!</definedName>
    <definedName name="vega_i" localSheetId="4">#REF!</definedName>
    <definedName name="vega_i">#REF!</definedName>
    <definedName name="VEGA_SOPAVE_II" localSheetId="6">#REF!</definedName>
    <definedName name="VEGA_SOPAVE_II" localSheetId="5">#REF!</definedName>
    <definedName name="VEGA_SOPAVE_II" localSheetId="1">#REF!</definedName>
    <definedName name="VEGA_SOPAVE_II" localSheetId="4">#REF!</definedName>
    <definedName name="VEGA_SOPAVE_II">#REF!</definedName>
    <definedName name="ver_D" localSheetId="6">#REF!</definedName>
    <definedName name="ver_D" localSheetId="5">#REF!</definedName>
    <definedName name="ver_D" localSheetId="1">#REF!</definedName>
    <definedName name="ver_D" localSheetId="4">#REF!</definedName>
    <definedName name="ver_D">#REF!</definedName>
    <definedName name="Vigia_diu_op_aterro" localSheetId="6">#REF!</definedName>
    <definedName name="Vigia_diu_op_aterro" localSheetId="5">#REF!</definedName>
    <definedName name="Vigia_diu_op_aterro" localSheetId="1">#REF!</definedName>
    <definedName name="Vigia_diu_op_aterro" localSheetId="4">#REF!</definedName>
    <definedName name="Vigia_diu_op_aterro">#REF!</definedName>
    <definedName name="Vigia_diu_op_aterro_res" localSheetId="6">#REF!</definedName>
    <definedName name="Vigia_diu_op_aterro_res" localSheetId="5">#REF!</definedName>
    <definedName name="Vigia_diu_op_aterro_res" localSheetId="1">#REF!</definedName>
    <definedName name="Vigia_diu_op_aterro_res" localSheetId="4">#REF!</definedName>
    <definedName name="Vigia_diu_op_aterro_res">#REF!</definedName>
    <definedName name="Vigia_not_op_aterro" localSheetId="6">#REF!</definedName>
    <definedName name="Vigia_not_op_aterro" localSheetId="5">#REF!</definedName>
    <definedName name="Vigia_not_op_aterro" localSheetId="1">#REF!</definedName>
    <definedName name="Vigia_not_op_aterro" localSheetId="4">#REF!</definedName>
    <definedName name="Vigia_not_op_aterro">#REF!</definedName>
    <definedName name="Vigia_not_op_aterro_res" localSheetId="6">#REF!</definedName>
    <definedName name="Vigia_not_op_aterro_res" localSheetId="5">#REF!</definedName>
    <definedName name="Vigia_not_op_aterro_res" localSheetId="1">#REF!</definedName>
    <definedName name="Vigia_not_op_aterro_res" localSheetId="4">#REF!</definedName>
    <definedName name="Vigia_not_op_aterro_res">#REF!</definedName>
    <definedName name="VM" localSheetId="6">#REF!</definedName>
    <definedName name="VM" localSheetId="5">#REF!</definedName>
    <definedName name="VM" localSheetId="1">#REF!</definedName>
    <definedName name="VM" localSheetId="4">#REF!</definedName>
    <definedName name="VM">#REF!</definedName>
    <definedName name="VP" localSheetId="6">#REF!</definedName>
    <definedName name="VP" localSheetId="5">#REF!</definedName>
    <definedName name="VP" localSheetId="1">#REF!</definedName>
    <definedName name="VP" localSheetId="4">#REF!</definedName>
    <definedName name="VP">#REF!</definedName>
    <definedName name="VRL" localSheetId="6">#REF!</definedName>
    <definedName name="VRL" localSheetId="5">#REF!</definedName>
    <definedName name="VRL" localSheetId="1">#REF!</definedName>
    <definedName name="VRL" localSheetId="4">#REF!</definedName>
    <definedName name="VRL">#REF!</definedName>
    <definedName name="VRL0" localSheetId="6">#REF!</definedName>
    <definedName name="VRL0" localSheetId="5">#REF!</definedName>
    <definedName name="VRL0" localSheetId="1">#REF!</definedName>
    <definedName name="VRL0" localSheetId="4">#REF!</definedName>
    <definedName name="VRL0">#REF!</definedName>
    <definedName name="WACC" localSheetId="6">#REF!</definedName>
    <definedName name="WACC" localSheetId="5">#REF!</definedName>
    <definedName name="WACC" localSheetId="1">#REF!</definedName>
    <definedName name="WACC" localSheetId="4">#REF!</definedName>
    <definedName name="WACC">#REF!</definedName>
    <definedName name="wrn.Model." localSheetId="1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wrn.Model.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x" localSheetId="1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x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yard_utilisation" localSheetId="6">'[14]Basic Data'!#REF!</definedName>
    <definedName name="yard_utilisation" localSheetId="5">'[14]Basic Data'!#REF!</definedName>
    <definedName name="yard_utilisation" localSheetId="1">'[14]Basic Data'!#REF!</definedName>
    <definedName name="yard_utilisation" localSheetId="4">'[14]Basic Data'!#REF!</definedName>
    <definedName name="yard_utilisation">'[14]Basic Data'!#REF!</definedName>
    <definedName name="Year_1">'[16]Basic Data'!$C$7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<sst xmlns="http://schemas.openxmlformats.org/spreadsheetml/2006/main" count="1909" uniqueCount="364">
  <si>
    <t>ENCARGOS SOCIAIS NO SETOR DE LIMPEZA</t>
  </si>
  <si>
    <t>DISCRIMINAÇÃO</t>
  </si>
  <si>
    <t>% Salário</t>
  </si>
  <si>
    <t>Mensal</t>
  </si>
  <si>
    <t>GRUPO A</t>
  </si>
  <si>
    <t>INSS</t>
  </si>
  <si>
    <t>FGTS</t>
  </si>
  <si>
    <t>SESI</t>
  </si>
  <si>
    <t>SENAI</t>
  </si>
  <si>
    <t>SEBRAE</t>
  </si>
  <si>
    <t>INCRA</t>
  </si>
  <si>
    <t>SALÁRIO EDUCAÇÃO</t>
  </si>
  <si>
    <t>SAT - SEGURA CONTRA RISCOS E ACIDENTES DE TRABALHO</t>
  </si>
  <si>
    <t>FAP - FATOR ACIDENTÁRIO DE PREVENÇÃO</t>
  </si>
  <si>
    <t>SUB-TOTAL GRUPO A</t>
  </si>
  <si>
    <t>GRUPO B</t>
  </si>
  <si>
    <t>AUXÍLIO ENFERMIDADE</t>
  </si>
  <si>
    <t>FALTAS LEGAIS</t>
  </si>
  <si>
    <t>LECENÇA PATERNIDADE</t>
  </si>
  <si>
    <t>AUXILIO ACIDENTE DE TRABALHO</t>
  </si>
  <si>
    <t>AVISO PRÉVIO TRABALHADO</t>
  </si>
  <si>
    <t>13º SALÁRIO</t>
  </si>
  <si>
    <t>SUB-TOTAL GRUPO B</t>
  </si>
  <si>
    <t>GRUPO C</t>
  </si>
  <si>
    <t>INDENIZAÇÃO (RECISÃO S/ JUSTA CAUSA)</t>
  </si>
  <si>
    <t>AVISO PRÉVIO INDENIZADO</t>
  </si>
  <si>
    <t>FÉRIAS INDENIZADAS + GRATIFICAÇÃO</t>
  </si>
  <si>
    <t>INCIDÊNCIA FGTS SOBRE AVISO PRÉVIO INDENIZADO</t>
  </si>
  <si>
    <t>SUB-TOTAL GRUPO C</t>
  </si>
  <si>
    <t>GRUPO D</t>
  </si>
  <si>
    <t>GRUPO A X GRUPO B</t>
  </si>
  <si>
    <t>SUB-TOTAL GRUPO D</t>
  </si>
  <si>
    <t>TOTAL GERAL</t>
  </si>
  <si>
    <t>PREFEITURA MUNICIPAL DE OURO PRETO</t>
  </si>
  <si>
    <t>ITEM</t>
  </si>
  <si>
    <t>DESCRIÇÃO</t>
  </si>
  <si>
    <t>UNIDADE</t>
  </si>
  <si>
    <t>QUANTIDADE MENSAL</t>
  </si>
  <si>
    <t>PREÇO UNITÁRIO</t>
  </si>
  <si>
    <t>TOTAL MENSAL</t>
  </si>
  <si>
    <t>1.1</t>
  </si>
  <si>
    <t>Coleta Conteinerizada, Transporte e Disposição do Lixo Urbano.</t>
  </si>
  <si>
    <t>TONELADA</t>
  </si>
  <si>
    <t>1.2</t>
  </si>
  <si>
    <t>Capina Manual e Mecanizada das Vias e Logradouros Públicos da Sede do Município de Ouro Preto.</t>
  </si>
  <si>
    <t>METRO QUADRADO (m²)</t>
  </si>
  <si>
    <t>1.3</t>
  </si>
  <si>
    <t>Varrição Manual das Vias e Logradouros Públicos da Sede do município de Ouro preto.</t>
  </si>
  <si>
    <t>KM(VIA)</t>
  </si>
  <si>
    <t>1.4</t>
  </si>
  <si>
    <t>Pintura de Meio Fio das Vias e Logradouros Públicos da Sede do município de Ouro Preto.</t>
  </si>
  <si>
    <t>KM
(SARJETA)</t>
  </si>
  <si>
    <t>Limpeza e Higienização das Vias, Logradouros Públicos, Monumentos e Obras de Arte do Município de Ouro Preto.</t>
  </si>
  <si>
    <t>EQUIPE
/MÊS</t>
  </si>
  <si>
    <t>Unidade Local para Administração do Contrato (inclui mâo de obra e estrutura física com todos os custos incluídos).</t>
  </si>
  <si>
    <t>TOTAL MENSAL    =</t>
  </si>
  <si>
    <t>TOTAL GLOBAL PROPOSTO PARA 06 (SEIS) MESES DE EXECUÇÃO DOS SERVIÇOS   =</t>
  </si>
  <si>
    <t xml:space="preserve"> </t>
  </si>
  <si>
    <t>CUSTO DOS SERVIÇOS</t>
  </si>
  <si>
    <t>data base:</t>
  </si>
  <si>
    <t>Maio de 2017</t>
  </si>
  <si>
    <t/>
  </si>
  <si>
    <t>1.</t>
  </si>
  <si>
    <t>MÃO-DE-OBRA DIRETA</t>
  </si>
  <si>
    <t>MOTORISTA</t>
  </si>
  <si>
    <t>COLETOR</t>
  </si>
  <si>
    <t>Diurno</t>
  </si>
  <si>
    <t>Noturno</t>
  </si>
  <si>
    <t>Dimensionado</t>
  </si>
  <si>
    <t>Rotação Domingo</t>
  </si>
  <si>
    <t>Subtotal</t>
  </si>
  <si>
    <t>Absenteismo</t>
  </si>
  <si>
    <t>Reserva Técnica</t>
  </si>
  <si>
    <t>Total</t>
  </si>
  <si>
    <t>Total Ajustado</t>
  </si>
  <si>
    <t>ENCARREGADO DE CAMPO</t>
  </si>
  <si>
    <t>AGENTE DE FISCALIZAÇÃO</t>
  </si>
  <si>
    <t>Absenteismo 4%</t>
  </si>
  <si>
    <t>CUSTO DA MÃO-DE-OBRA</t>
  </si>
  <si>
    <t>Salário</t>
  </si>
  <si>
    <t>R$/hora</t>
  </si>
  <si>
    <t>Horas Mensais</t>
  </si>
  <si>
    <t>Salário Base</t>
  </si>
  <si>
    <t>Insalubridade 40%</t>
  </si>
  <si>
    <t xml:space="preserve">Horas Extras </t>
  </si>
  <si>
    <t>Adicional Noturno</t>
  </si>
  <si>
    <t>Feriado Diurno</t>
  </si>
  <si>
    <t>Feriado Noturno</t>
  </si>
  <si>
    <t>Salário Mensal</t>
  </si>
  <si>
    <t>Salário Mensal com Encargos</t>
  </si>
  <si>
    <t>Vale Cesta</t>
  </si>
  <si>
    <t>Vale Cesta Natalina</t>
  </si>
  <si>
    <t>Vale Cesta Gratificação de Férias</t>
  </si>
  <si>
    <t>Vale Refeição</t>
  </si>
  <si>
    <t>Vale Transporte</t>
  </si>
  <si>
    <t>Custo Mensal Unitário</t>
  </si>
  <si>
    <t>R$/mês</t>
  </si>
  <si>
    <t>Feriados e domingos</t>
  </si>
  <si>
    <t>VALE TRANSPORTE:</t>
  </si>
  <si>
    <t>Horas Extras</t>
  </si>
  <si>
    <t>R$/passagem</t>
  </si>
  <si>
    <t>Adic.Not.(22h as 5h)</t>
  </si>
  <si>
    <t>passagem/dia (media)</t>
  </si>
  <si>
    <t>Encargos Sociais</t>
  </si>
  <si>
    <t>A deduzir</t>
  </si>
  <si>
    <t>Obs.: Considerada a convenção coletiva de trabalho vigente no municipio.</t>
  </si>
  <si>
    <t>CUSTO MENSAL</t>
  </si>
  <si>
    <t>MOTORISTAS</t>
  </si>
  <si>
    <t>H.x mês</t>
  </si>
  <si>
    <t>COLETORES</t>
  </si>
  <si>
    <t>2.</t>
  </si>
  <si>
    <t>VEÍCULOS COLETORES/COMPACTADORES 15m3</t>
  </si>
  <si>
    <t>2.1</t>
  </si>
  <si>
    <t>QUILOMETRAGEM PERCORRIDA</t>
  </si>
  <si>
    <t xml:space="preserve"> - Coleta Diurna </t>
  </si>
  <si>
    <t>Veiculo Coletor/dia</t>
  </si>
  <si>
    <t>Viagem/veiculo/dia</t>
  </si>
  <si>
    <t>dias/mês</t>
  </si>
  <si>
    <t>km/viagem</t>
  </si>
  <si>
    <t xml:space="preserve"> - Coleta Noturna</t>
  </si>
  <si>
    <t>dias/mes</t>
  </si>
  <si>
    <t>Km/mês</t>
  </si>
  <si>
    <t>2.2</t>
  </si>
  <si>
    <t>CONSUMO COMBUSTÍVEL</t>
  </si>
  <si>
    <t>Periodo Diurno</t>
  </si>
  <si>
    <t>km/mês</t>
  </si>
  <si>
    <t>R$/litro</t>
  </si>
  <si>
    <t>km/litro</t>
  </si>
  <si>
    <t>Periodo Noturno</t>
  </si>
  <si>
    <t>Feiras aos Domingos</t>
  </si>
  <si>
    <t>2.3</t>
  </si>
  <si>
    <t>MANUTENÇÃO</t>
  </si>
  <si>
    <t>Veiculo Coletor-Compactador</t>
  </si>
  <si>
    <t>Caminhão SEMI-PESADO</t>
  </si>
  <si>
    <r>
      <t>Caçamba para 15 m</t>
    </r>
    <r>
      <rPr>
        <vertAlign val="superscript"/>
        <sz val="12"/>
        <rFont val="Arial MT"/>
        <family val="2"/>
      </rPr>
      <t>3</t>
    </r>
  </si>
  <si>
    <t>R$</t>
  </si>
  <si>
    <t>O custo de manutencao durante a vida util do veiculo corresponde a</t>
  </si>
  <si>
    <t>do seu valor</t>
  </si>
  <si>
    <t>R$/veic. Coletor</t>
  </si>
  <si>
    <t>Fator manut.</t>
  </si>
  <si>
    <t>quantidade</t>
  </si>
  <si>
    <t>vida útil</t>
  </si>
  <si>
    <t>2.4</t>
  </si>
  <si>
    <t>PNEUS E CÂMARAS</t>
  </si>
  <si>
    <t>Admite-se uma troca de pneus e duas recapagens a cada</t>
  </si>
  <si>
    <t>quilômetros</t>
  </si>
  <si>
    <t>Total por ciclo</t>
  </si>
  <si>
    <t xml:space="preserve">           1000 x 20" x 16</t>
  </si>
  <si>
    <t>x</t>
  </si>
  <si>
    <t>=</t>
  </si>
  <si>
    <t>Recapagens</t>
  </si>
  <si>
    <t>km/ciclo</t>
  </si>
  <si>
    <t>R$/total por ciclo</t>
  </si>
  <si>
    <t>2.5</t>
  </si>
  <si>
    <t>LUBRIFICAÇÃO E LAVAGEM</t>
  </si>
  <si>
    <t xml:space="preserve"> - Motor</t>
  </si>
  <si>
    <t>Carter</t>
  </si>
  <si>
    <t>Reposição</t>
  </si>
  <si>
    <t>litros</t>
  </si>
  <si>
    <t xml:space="preserve"> - Transmissao</t>
  </si>
  <si>
    <t xml:space="preserve"> - Comandos Hidráulicos</t>
  </si>
  <si>
    <t xml:space="preserve"> - Graxa</t>
  </si>
  <si>
    <t>quilogramas</t>
  </si>
  <si>
    <t>R$/quilo</t>
  </si>
  <si>
    <t>R$/km</t>
  </si>
  <si>
    <t xml:space="preserve"> - Filtros</t>
  </si>
  <si>
    <t>R$/km lubrif.</t>
  </si>
  <si>
    <t>Relevância</t>
  </si>
  <si>
    <t>2.5.1</t>
  </si>
  <si>
    <t>Consumo</t>
  </si>
  <si>
    <t>km/mes</t>
  </si>
  <si>
    <t>2.5.2</t>
  </si>
  <si>
    <t>LAVAGEM (água, Luz, Xampu, Desinfetante e Mão-de-obra)</t>
  </si>
  <si>
    <t>Custo mensal com lubrificação e lavagem</t>
  </si>
  <si>
    <t>2.6</t>
  </si>
  <si>
    <t>LICENCIAMENTO E SEGUROS</t>
  </si>
  <si>
    <t>Custo Veículo/ano</t>
  </si>
  <si>
    <t>Taxa de licenciamento</t>
  </si>
  <si>
    <t>I.P.V.A (faixa E.3) 1% do chassi</t>
  </si>
  <si>
    <t>Seguro contra incêndio e danos</t>
  </si>
  <si>
    <t xml:space="preserve">materiais contra terceiros </t>
  </si>
  <si>
    <t>1% do valor total</t>
  </si>
  <si>
    <t>R$/veículo/ano</t>
  </si>
  <si>
    <t>Custo Mensal</t>
  </si>
  <si>
    <t>Veículos</t>
  </si>
  <si>
    <t>2.7</t>
  </si>
  <si>
    <t>DEPRECIAÇÃO</t>
  </si>
  <si>
    <t>Valor Residual</t>
  </si>
  <si>
    <t>Chassis:</t>
  </si>
  <si>
    <t>Caçamba:</t>
  </si>
  <si>
    <t>Chassis</t>
  </si>
  <si>
    <t>Residual</t>
  </si>
  <si>
    <t>R$/Chassis ( - ) pneus</t>
  </si>
  <si>
    <t>meses/Vida Util</t>
  </si>
  <si>
    <t>Compactador</t>
  </si>
  <si>
    <t>R$/Cacamba</t>
  </si>
  <si>
    <t>2.8</t>
  </si>
  <si>
    <t>CUSTO DE CAPITAL</t>
  </si>
  <si>
    <t>C =</t>
  </si>
  <si>
    <t>[(2 + (n - 1)  (k + 1)) / 24 n]  j, onde:</t>
  </si>
  <si>
    <t>k  =</t>
  </si>
  <si>
    <t>residual</t>
  </si>
  <si>
    <t>n  =</t>
  </si>
  <si>
    <t>j  =</t>
  </si>
  <si>
    <t>juros</t>
  </si>
  <si>
    <t>Coef.Remuneracao</t>
  </si>
  <si>
    <t>Quantidade</t>
  </si>
  <si>
    <t>R$/chassis</t>
  </si>
  <si>
    <t>R$/cacamba</t>
  </si>
  <si>
    <t>2.9</t>
  </si>
  <si>
    <t>3.</t>
  </si>
  <si>
    <t>VEÍCULOS COLETORES/COMPACTADORES 6m3</t>
  </si>
  <si>
    <t>3.1</t>
  </si>
  <si>
    <t>3.2</t>
  </si>
  <si>
    <t>3.3</t>
  </si>
  <si>
    <r>
      <t>Caçamba para 6 m</t>
    </r>
    <r>
      <rPr>
        <vertAlign val="superscript"/>
        <sz val="12"/>
        <rFont val="Arial MT"/>
        <family val="2"/>
      </rPr>
      <t>3</t>
    </r>
  </si>
  <si>
    <t>3.4</t>
  </si>
  <si>
    <t>3.5</t>
  </si>
  <si>
    <t>Verba</t>
  </si>
  <si>
    <t>3.5.1</t>
  </si>
  <si>
    <t>3.5.2</t>
  </si>
  <si>
    <t>3.6</t>
  </si>
  <si>
    <t>3.7</t>
  </si>
  <si>
    <t>3.8</t>
  </si>
  <si>
    <t>3.9</t>
  </si>
  <si>
    <t>4.</t>
  </si>
  <si>
    <t>UNIFORMES</t>
  </si>
  <si>
    <t>MOTORISTAS/ENCARREGADO/FISCAL DE TURMA</t>
  </si>
  <si>
    <t>CALÇA E CAMISA /BRIM</t>
  </si>
  <si>
    <t>Jogos/ano</t>
  </si>
  <si>
    <t>Preço Unitário</t>
  </si>
  <si>
    <t>CALÇADO TIPO VULCABRÁS</t>
  </si>
  <si>
    <t>Pares/ano</t>
  </si>
  <si>
    <t>Preço Unitario</t>
  </si>
  <si>
    <t>BONÉ TIPO JOCKEY</t>
  </si>
  <si>
    <t>Unid./ano</t>
  </si>
  <si>
    <t>R$/H. x mês</t>
  </si>
  <si>
    <t>CALÇA DE BRIM</t>
  </si>
  <si>
    <t>CAMISA DE BRIM</t>
  </si>
  <si>
    <t>CALÇADO TIPO BAMBA</t>
  </si>
  <si>
    <t>LUVAS EM RASPA DE COURO</t>
  </si>
  <si>
    <t>PROTETOR SOLAR</t>
  </si>
  <si>
    <t>CAPA DE CHUVA</t>
  </si>
  <si>
    <t>CREME BACTERICIDA</t>
  </si>
  <si>
    <t>CONSUMO MENSAL</t>
  </si>
  <si>
    <t>Homem x mes</t>
  </si>
  <si>
    <t>5.</t>
  </si>
  <si>
    <t>FERRAMENTAS E MATERIAIS</t>
  </si>
  <si>
    <t>Conteiner de 1.000 litros</t>
  </si>
  <si>
    <t>Unid./mês</t>
  </si>
  <si>
    <t>Vassoura</t>
  </si>
  <si>
    <t>Pazinha para lixo</t>
  </si>
  <si>
    <t>6.</t>
  </si>
  <si>
    <t xml:space="preserve">OUTROS VEÍCULOS E EQIUPAMENTOS </t>
  </si>
  <si>
    <t>6.1</t>
  </si>
  <si>
    <t>Veículo tipo caminhonete para coleta em áreas de difícil acesso. (Incluindo motorista, combustível e manunteção)</t>
  </si>
  <si>
    <t xml:space="preserve"> -  Diurna</t>
  </si>
  <si>
    <t>Veiculo/dia</t>
  </si>
  <si>
    <t>6.2</t>
  </si>
  <si>
    <t>Caminhão tipo Carroceria aberta (incluído motorista, diesel e manutenção).</t>
  </si>
  <si>
    <t>6.3</t>
  </si>
  <si>
    <t>Caminhão com carroceria báscula - "basculante" (incluído motorista, diesel e manutenção).</t>
  </si>
  <si>
    <t>6.4</t>
  </si>
  <si>
    <t>7.</t>
  </si>
  <si>
    <t>RESUMO DOS CUSTOS OPERACIONAIS</t>
  </si>
  <si>
    <t>8.</t>
  </si>
  <si>
    <t>TOTAL DOS CUSTOS</t>
  </si>
  <si>
    <t>CUSTOS OPERACIONAIS</t>
  </si>
  <si>
    <t>ADMINISTRACAO INDIRETA</t>
  </si>
  <si>
    <t>sobre parte do custo direto e indireto para cobrir  despesas  com</t>
  </si>
  <si>
    <t>honorários, salários e ordenados, taxas,despesas gerais como água,</t>
  </si>
  <si>
    <t>luz, telefones, impressos e outras.</t>
  </si>
  <si>
    <t>Custos Operacionais</t>
  </si>
  <si>
    <t>Valor para Cálculo</t>
  </si>
  <si>
    <t>Taxa de Administração</t>
  </si>
  <si>
    <t>9.</t>
  </si>
  <si>
    <t>BENEFICIO</t>
  </si>
  <si>
    <t>sobre o total dos custos</t>
  </si>
  <si>
    <t>Valor para cálculo</t>
  </si>
  <si>
    <t>Beneficio</t>
  </si>
  <si>
    <t>10.</t>
  </si>
  <si>
    <t>FATURAMENTO MENSAL (f)</t>
  </si>
  <si>
    <t>Administração Indireta</t>
  </si>
  <si>
    <t>Benefício</t>
  </si>
  <si>
    <t>11.</t>
  </si>
  <si>
    <t>IMPOSTOS</t>
  </si>
  <si>
    <t>Sobre o faturamento incidira as taxas de:</t>
  </si>
  <si>
    <t>ADMINISTRAÇÃO CENTRAL</t>
  </si>
  <si>
    <t>ISS</t>
  </si>
  <si>
    <t>PIS</t>
  </si>
  <si>
    <t>COFINS</t>
  </si>
  <si>
    <t>taxas = f x (1/(1-PIS-ISS-COFINS-ADM CENTRAL)-1)</t>
  </si>
  <si>
    <t>12.</t>
  </si>
  <si>
    <t>PREÇO MENSAL E UNITÁRIO</t>
  </si>
  <si>
    <t>Ct = f  +  taxas</t>
  </si>
  <si>
    <t>Quantitativo mensal (tonelada)</t>
  </si>
  <si>
    <t>t/mês</t>
  </si>
  <si>
    <t>Preço unitário</t>
  </si>
  <si>
    <t>R$/t</t>
  </si>
  <si>
    <t>OPERADOR DE ROÇADEIRA</t>
  </si>
  <si>
    <t>CARRINHEIRO</t>
  </si>
  <si>
    <t>OPERADOR DE CAPINADEIRA</t>
  </si>
  <si>
    <t>MOTORISTAS/ENCARREGADO/OPERADOR</t>
  </si>
  <si>
    <t>ÓCULOS DE PROTEÇÃO</t>
  </si>
  <si>
    <t>AVENTAL DE RASPA</t>
  </si>
  <si>
    <t>CANELERIA</t>
  </si>
  <si>
    <t>PERNEIRA</t>
  </si>
  <si>
    <t>Roçadeira Mecânica</t>
  </si>
  <si>
    <t>Pá</t>
  </si>
  <si>
    <t>Garfo</t>
  </si>
  <si>
    <t>Enxada</t>
  </si>
  <si>
    <t>Carrinho de Mão</t>
  </si>
  <si>
    <t>4.1</t>
  </si>
  <si>
    <t>Caminhão 3/4 (Incluindo combustível e manunteção)</t>
  </si>
  <si>
    <t>4.2</t>
  </si>
  <si>
    <t>Capinadeira Mecânica (Incluindo, combustível e manunteção)</t>
  </si>
  <si>
    <t>4.3</t>
  </si>
  <si>
    <t>PREÇO MENSAL POR EQUIPE</t>
  </si>
  <si>
    <t>Quantitativo mensal (m²)</t>
  </si>
  <si>
    <t>m²/mês</t>
  </si>
  <si>
    <t>R$/m²</t>
  </si>
  <si>
    <t>VARREDOR</t>
  </si>
  <si>
    <t>Saco de lixo</t>
  </si>
  <si>
    <t>Carrinho coletor c/ 2 rodas</t>
  </si>
  <si>
    <t>Veículo tipo Kombi ou similar. (Incluindo motorista, combustível e manunteção)</t>
  </si>
  <si>
    <t>Veiculo/mês</t>
  </si>
  <si>
    <t>Quantitativo mensal (km de via)</t>
  </si>
  <si>
    <t>AUXILIAR</t>
  </si>
  <si>
    <t>Cal + fixacal</t>
  </si>
  <si>
    <t>kg./mês</t>
  </si>
  <si>
    <t>Broxa</t>
  </si>
  <si>
    <t>AJUDANTE DE CAMINHÃO</t>
  </si>
  <si>
    <t>Tiner</t>
  </si>
  <si>
    <t>Removedor de Tinta</t>
  </si>
  <si>
    <t>Surfactantes</t>
  </si>
  <si>
    <t>Caminhão pipa toco (Incluindo combustível e manunteção)</t>
  </si>
  <si>
    <t>PLANILHA PROJEÇÃO DA ADMINISTRAÇÃO DO CONTRATO</t>
  </si>
  <si>
    <t>QTDE</t>
  </si>
  <si>
    <t>UNITÁRIO (R$)</t>
  </si>
  <si>
    <t>TOTAL MENSAL (R$)</t>
  </si>
  <si>
    <t>MÃO DE OBRA</t>
  </si>
  <si>
    <t>Gerente Geral</t>
  </si>
  <si>
    <t>Supervisor</t>
  </si>
  <si>
    <t>Aux. Administrativo</t>
  </si>
  <si>
    <t>Técnico de segurança do trabalho</t>
  </si>
  <si>
    <t>Recepicionista</t>
  </si>
  <si>
    <t>1.5</t>
  </si>
  <si>
    <t>Vigias</t>
  </si>
  <si>
    <t>TOTAL</t>
  </si>
  <si>
    <t>Encargos Sociais Administrativo</t>
  </si>
  <si>
    <t>Benefícios</t>
  </si>
  <si>
    <t>DIVERSOS</t>
  </si>
  <si>
    <t>Transporte e estadias</t>
  </si>
  <si>
    <t>Locação do escritório</t>
  </si>
  <si>
    <t>Materiais de escritório</t>
  </si>
  <si>
    <t>Equipamentos para escritório</t>
  </si>
  <si>
    <t>Locação de Computadores / Impressoras</t>
  </si>
  <si>
    <t>Despesas de funcionamento(água, luz, telefone)</t>
  </si>
  <si>
    <t>Celulares para Gerente do Gerente do Contrato</t>
  </si>
  <si>
    <t>Veículos para supervisor e gerente.</t>
  </si>
  <si>
    <t>TOTAL MENSAL ADMINISTRAÇÃO INDIRETA</t>
  </si>
  <si>
    <t>TOTAL MENSAL DOS CUSTOS DIRETOS</t>
  </si>
  <si>
    <t xml:space="preserve">% de Custos Indiretos sobre  o Custo </t>
  </si>
  <si>
    <t>TAXA A APLICAR</t>
  </si>
</sst>
</file>

<file path=xl/styles.xml><?xml version="1.0" encoding="utf-8"?>
<styleSheet xmlns="http://schemas.openxmlformats.org/spreadsheetml/2006/main">
  <numFmts count="5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0,00&quot;_);_(@_)"/>
    <numFmt numFmtId="177" formatCode="_(* #,##0.0000_);_(* \(#,##0.0000\);_(* &quot;-&quot;??_);_(@_)"/>
    <numFmt numFmtId="178" formatCode="_-&quot;R$&quot;\ * #,##0.00_-;\-&quot;R$&quot;\ * #,##0.00_-;_-&quot;R$&quot;\ * &quot;-&quot;??_-;_-@_-"/>
    <numFmt numFmtId="179" formatCode="_(* #,##0.00%_);_(* \(#,##0.00%\);_(* &quot;0,00%&quot;??_);_(@_)"/>
    <numFmt numFmtId="180" formatCode="#\ ###\ ###\ ##0\ "/>
    <numFmt numFmtId="181" formatCode="_-&quot;R$&quot;\ * #,##0_-;\-&quot;R$&quot;\ * #,##0_-;_-&quot;R$&quot;\ * &quot;-&quot;_-;_-@_-"/>
    <numFmt numFmtId="182" formatCode="_(* #,##0.00_);_(* \(#,##0.00\);_(* &quot;-&quot;??_);_(@_)"/>
    <numFmt numFmtId="183" formatCode="General_)"/>
    <numFmt numFmtId="184" formatCode="_(* #,##0.0_);_(* \(#,##0.0\);_(* &quot;0,0&quot;_);_(@_)"/>
    <numFmt numFmtId="185" formatCode="#,##0.0000;\-#,##0.0000"/>
    <numFmt numFmtId="186" formatCode="0.0"/>
    <numFmt numFmtId="187" formatCode="_([$€]* #,##0.00_);_([$€]* \(#,##0.00\);_([$€]* &quot;-&quot;??_);_(@_)"/>
    <numFmt numFmtId="188" formatCode="0.0%"/>
    <numFmt numFmtId="189" formatCode="&quot;$&quot;#,##0.00_);[Red]\(&quot;$&quot;#,##0.00\)"/>
    <numFmt numFmtId="190" formatCode="0.00_)"/>
    <numFmt numFmtId="191" formatCode="_(&quot;Cr$&quot;* #,##0_);_(&quot;Cr$&quot;* \(#,##0\);_(&quot;Cr$&quot;* &quot;-&quot;_);_(@_)"/>
    <numFmt numFmtId="192" formatCode="_(* #,##0_);_(* \(#,##0\);_(* &quot;-&quot;_);_(@_)"/>
    <numFmt numFmtId="193" formatCode="_(&quot;US$&quot;\ * #,##0_);_(&quot;Cr$&quot;\ * \(#,##0\);_(&quot;Cr$&quot;\ * &quot;-&quot;??_);_(@_)"/>
    <numFmt numFmtId="194" formatCode="_(&quot;Ch$&quot;* #,##0.00_);_(&quot;Ch$&quot;* \(#,##0.00\);_(&quot;Ch$&quot;* &quot;-&quot;??_);_(@_)"/>
    <numFmt numFmtId="195" formatCode="0.000"/>
    <numFmt numFmtId="196" formatCode="_(&quot;Ch$&quot;* #,##0_);_(&quot;Ch$&quot;* \(#,##0\);_(&quot;Ch$&quot;* &quot;-&quot;_);_(@_)"/>
    <numFmt numFmtId="197" formatCode="_(* #,##0.00\x_);_(* \(#,##0.00\x\);_(* &quot;0,00x&quot;_);_(@_)"/>
    <numFmt numFmtId="198" formatCode="0.0000%"/>
    <numFmt numFmtId="199" formatCode="&quot;$&quot;#,##0_);[Red]\(&quot;$&quot;#,##0\)"/>
    <numFmt numFmtId="200" formatCode="#,##0.0_);\(#,##0.0\)"/>
    <numFmt numFmtId="201" formatCode="&quot;$&quot;#,##0\ ;\(&quot;$&quot;#,##0\)"/>
    <numFmt numFmtId="202" formatCode="#,##0.000_);\(#,##0.000\)"/>
    <numFmt numFmtId="203" formatCode="_(* #,##0\x_);_(* \(#,##0\x\);_(* &quot;0x&quot;_);_(@_)"/>
    <numFmt numFmtId="204" formatCode="_(* #,##0.0\x_);_(* \(#,##0.0\x\);_(* &quot;0,0x&quot;_);_(@_)"/>
    <numFmt numFmtId="205" formatCode="&quot;R$&quot;#,##0.00_);\(&quot;R$&quot;#,##0.00\)"/>
    <numFmt numFmtId="206" formatCode="&quot;£&quot;#,##0_);\(&quot;£&quot;#,##0\)"/>
    <numFmt numFmtId="207" formatCode="_(* #,##0_);_(* \(#,##0\);_(* &quot;0&quot;_);_(@_)"/>
    <numFmt numFmtId="208" formatCode="#,##0.0"/>
    <numFmt numFmtId="209" formatCode="&quot;US$&quot;"/>
    <numFmt numFmtId="210" formatCode="_(* #,##0%_);_(* \(#,##0%\);_(* &quot;0%&quot;??_);_(@_)"/>
    <numFmt numFmtId="211" formatCode="_(* #,##0.0%_);_(* \(#,##0.0%\);_(* &quot;0,0%&quot;_);_(@_)"/>
    <numFmt numFmtId="212" formatCode="&quot;R$ &quot;#,##0.00_);\(&quot;R$ &quot;#,##0.00\)"/>
    <numFmt numFmtId="213" formatCode="#,##0.00_ ;\-#,##0.00\ "/>
    <numFmt numFmtId="214" formatCode="0.000%"/>
    <numFmt numFmtId="215" formatCode="dd\-mmm\-yy_)"/>
    <numFmt numFmtId="216" formatCode="_(* #,##0_);_(* \(#,##0\);_(* &quot;-&quot;??_);_(@_)"/>
    <numFmt numFmtId="217" formatCode="#,##0.00000;\-#,##0.00000"/>
    <numFmt numFmtId="218" formatCode="#,##0.000;\-#,##0.000"/>
    <numFmt numFmtId="219" formatCode="#,##0.000000_);\(#,##0.000000\)"/>
    <numFmt numFmtId="220" formatCode="_(&quot;R$&quot;\ * #,##0.00_);_(&quot;R$&quot;\ * \(#,##0.00\);_(&quot;R$&quot;\ * &quot;-&quot;??_);_(@_)"/>
  </numFmts>
  <fonts count="82">
    <font>
      <sz val="10"/>
      <name val="Arial"/>
      <family val="2"/>
    </font>
    <font>
      <sz val="11"/>
      <name val="Arial MT"/>
      <family val="2"/>
    </font>
    <font>
      <b/>
      <sz val="16"/>
      <color indexed="18"/>
      <name val="Arial MT"/>
      <family val="2"/>
    </font>
    <font>
      <sz val="14"/>
      <color indexed="18"/>
      <name val="Arial MT"/>
      <family val="2"/>
    </font>
    <font>
      <sz val="14"/>
      <color indexed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sz val="10"/>
      <color indexed="56"/>
      <name val="Arial MT"/>
      <family val="2"/>
    </font>
    <font>
      <b/>
      <sz val="11"/>
      <color indexed="56"/>
      <name val="Arial MT"/>
      <family val="2"/>
    </font>
    <font>
      <b/>
      <sz val="11"/>
      <name val="Arial MT"/>
      <family val="2"/>
    </font>
    <font>
      <b/>
      <sz val="10"/>
      <color indexed="9"/>
      <name val="Arial MT"/>
      <family val="2"/>
    </font>
    <font>
      <b/>
      <sz val="11"/>
      <color indexed="9"/>
      <name val="Arial MT"/>
      <family val="2"/>
    </font>
    <font>
      <sz val="12"/>
      <name val="Arial MT"/>
      <family val="2"/>
    </font>
    <font>
      <b/>
      <sz val="12"/>
      <name val="Arial MT"/>
      <family val="2"/>
    </font>
    <font>
      <b/>
      <sz val="14"/>
      <color indexed="18"/>
      <name val="Arial MT"/>
      <family val="2"/>
    </font>
    <font>
      <b/>
      <sz val="14"/>
      <color indexed="12"/>
      <name val="Arial MT"/>
      <family val="2"/>
    </font>
    <font>
      <sz val="12"/>
      <color indexed="8"/>
      <name val="Arial MT"/>
      <family val="2"/>
    </font>
    <font>
      <b/>
      <sz val="14"/>
      <name val="Arial MT"/>
      <family val="2"/>
    </font>
    <font>
      <sz val="12"/>
      <color indexed="10"/>
      <name val="Arial MT"/>
      <family val="2"/>
    </font>
    <font>
      <sz val="10"/>
      <color indexed="10"/>
      <name val="Arial Mt"/>
      <family val="2"/>
    </font>
    <font>
      <b/>
      <sz val="22"/>
      <name val="Arial Mt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b/>
      <sz val="11"/>
      <color indexed="56"/>
      <name val="Calibri"/>
      <family val="2"/>
    </font>
    <font>
      <sz val="10"/>
      <name val="MS Sans Serif"/>
      <family val="2"/>
    </font>
    <font>
      <u val="single"/>
      <sz val="11"/>
      <color indexed="20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sz val="11"/>
      <color indexed="10"/>
      <name val="Calibri"/>
      <family val="2"/>
    </font>
    <font>
      <sz val="7"/>
      <name val="Times New Roman"/>
      <family val="1"/>
    </font>
    <font>
      <b/>
      <sz val="13"/>
      <color indexed="56"/>
      <name val="Calibri"/>
      <family val="2"/>
    </font>
    <font>
      <sz val="1"/>
      <color indexed="8"/>
      <name val="Courier"/>
      <family val="2"/>
    </font>
    <font>
      <sz val="8"/>
      <name val="Arial"/>
      <family val="2"/>
    </font>
    <font>
      <b/>
      <i/>
      <sz val="11"/>
      <color indexed="8"/>
      <name val="Times New Roman"/>
      <family val="1"/>
    </font>
    <font>
      <sz val="10"/>
      <name val="Courier"/>
      <family val="2"/>
    </font>
    <font>
      <sz val="9"/>
      <name val="Times New Roman"/>
      <family val="1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"/>
      <family val="2"/>
    </font>
    <font>
      <sz val="9"/>
      <color indexed="10"/>
      <name val="Geneva"/>
      <family val="2"/>
    </font>
    <font>
      <sz val="10"/>
      <name val="Geneva"/>
      <family val="2"/>
    </font>
    <font>
      <b/>
      <sz val="10"/>
      <color indexed="18"/>
      <name val="Arial"/>
      <family val="2"/>
    </font>
    <font>
      <b/>
      <sz val="12"/>
      <color indexed="18"/>
      <name val="Arial"/>
      <family val="2"/>
    </font>
    <font>
      <sz val="12"/>
      <name val="Times New Roman"/>
      <family val="1"/>
    </font>
    <font>
      <b/>
      <sz val="12"/>
      <color indexed="55"/>
      <name val="Arial"/>
      <family val="2"/>
    </font>
    <font>
      <sz val="10"/>
      <color indexed="12"/>
      <name val="Arial"/>
      <family val="2"/>
    </font>
    <font>
      <sz val="8"/>
      <name val="SwitzerlandLight"/>
      <family val="2"/>
    </font>
    <font>
      <sz val="7"/>
      <name val="SwitzerlandLight"/>
      <family val="2"/>
    </font>
    <font>
      <b/>
      <i/>
      <sz val="16"/>
      <name val="Helv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Helv"/>
      <family val="2"/>
    </font>
    <font>
      <u val="single"/>
      <sz val="7.5"/>
      <color indexed="36"/>
      <name val="Arial"/>
      <family val="2"/>
    </font>
    <font>
      <sz val="12"/>
      <name val="Helv"/>
      <family val="2"/>
    </font>
    <font>
      <b/>
      <sz val="12"/>
      <name val="Times New Roman"/>
      <family val="1"/>
    </font>
    <font>
      <b/>
      <sz val="18"/>
      <name val="Arial"/>
      <family val="2"/>
    </font>
    <font>
      <sz val="10"/>
      <color indexed="17"/>
      <name val="Arial"/>
      <family val="2"/>
    </font>
    <font>
      <b/>
      <sz val="12"/>
      <name val="Arial"/>
      <family val="2"/>
    </font>
    <font>
      <b/>
      <sz val="11"/>
      <color indexed="16"/>
      <name val="Times New Roman"/>
      <family val="1"/>
    </font>
    <font>
      <sz val="7"/>
      <name val="Small Fonts"/>
      <family val="2"/>
    </font>
    <font>
      <sz val="12"/>
      <name val="SWISS"/>
      <family val="2"/>
    </font>
    <font>
      <b/>
      <sz val="18"/>
      <color indexed="62"/>
      <name val="Cambria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8"/>
      <color indexed="12"/>
      <name val="Arial"/>
      <family val="2"/>
    </font>
    <font>
      <b/>
      <sz val="22"/>
      <color indexed="8"/>
      <name val="Times New Roman"/>
      <family val="1"/>
    </font>
    <font>
      <sz val="10"/>
      <color indexed="10"/>
      <name val="Arial"/>
      <family val="2"/>
    </font>
    <font>
      <vertAlign val="superscript"/>
      <sz val="12"/>
      <name val="Arial MT"/>
      <family val="2"/>
    </font>
    <font>
      <u val="single"/>
      <sz val="11"/>
      <color rgb="FF800080"/>
      <name val="Calibri"/>
      <family val="2"/>
    </font>
    <font>
      <u val="single"/>
      <sz val="11"/>
      <color rgb="FF0000FF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darkVertical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darkVertical">
        <fgColor indexed="26"/>
        <bgColor indexed="42"/>
      </patternFill>
    </fill>
    <fill>
      <patternFill patternType="gray0625"/>
    </fill>
    <fill>
      <patternFill patternType="solid">
        <fgColor indexed="56"/>
        <bgColor indexed="64"/>
      </patternFill>
    </fill>
  </fills>
  <borders count="10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>
        <color indexed="23"/>
      </top>
      <bottom/>
    </border>
    <border>
      <left style="double"/>
      <right/>
      <top style="double"/>
      <bottom/>
    </border>
    <border>
      <left/>
      <right style="hair"/>
      <top/>
      <bottom style="thin"/>
    </border>
    <border>
      <left style="medium">
        <color indexed="18"/>
      </left>
      <right style="thin">
        <color indexed="18"/>
      </right>
      <top style="double">
        <color indexed="18"/>
      </top>
      <bottom/>
    </border>
    <border>
      <left/>
      <right style="hair"/>
      <top/>
      <bottom/>
    </border>
    <border>
      <left style="thin"/>
      <right style="thin"/>
      <top style="thin"/>
      <bottom style="thin"/>
    </border>
    <border>
      <left style="medium">
        <color indexed="18"/>
      </left>
      <right style="thin">
        <color indexed="18"/>
      </right>
      <top/>
      <bottom/>
    </border>
    <border>
      <left/>
      <right/>
      <top/>
      <bottom style="medium">
        <color indexed="49"/>
      </bottom>
    </border>
    <border>
      <left/>
      <right/>
      <top style="double"/>
      <bottom style="double"/>
    </border>
    <border>
      <left/>
      <right/>
      <top style="thin"/>
      <bottom style="thick"/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/>
      <right style="double"/>
      <top style="hair"/>
      <bottom style="hair"/>
    </border>
    <border>
      <left/>
      <right/>
      <top/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>
        <color indexed="56"/>
      </left>
      <right style="thin">
        <color indexed="56"/>
      </right>
      <top style="double">
        <color indexed="56"/>
      </top>
      <bottom/>
    </border>
    <border>
      <left/>
      <right style="thin"/>
      <top/>
      <bottom/>
    </border>
    <border>
      <left style="thin"/>
      <right/>
      <top style="thin"/>
      <bottom/>
    </border>
    <border>
      <left style="double"/>
      <right style="double"/>
      <top style="double"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/>
      <top/>
      <bottom style="thin">
        <color indexed="8"/>
      </bottom>
    </border>
    <border>
      <left style="hair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 style="thin"/>
      <right/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/>
      <right/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 style="thin"/>
      <right/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/>
      <top style="thin"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hair">
        <color indexed="8"/>
      </left>
      <right/>
      <top/>
      <bottom style="thin"/>
    </border>
    <border>
      <left/>
      <right style="thin"/>
      <top style="thin"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/>
      <right style="thin"/>
      <top style="thin"/>
      <bottom style="hair"/>
    </border>
    <border>
      <left style="hair">
        <color indexed="8"/>
      </left>
      <right/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 style="hair">
        <color indexed="8"/>
      </left>
      <right/>
      <top/>
      <bottom/>
    </border>
    <border>
      <left/>
      <right style="thin"/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/>
      <right/>
      <top style="thin">
        <color indexed="8"/>
      </top>
      <bottom style="hair"/>
    </border>
    <border>
      <left/>
      <right/>
      <top style="thin">
        <color indexed="8"/>
      </top>
      <bottom style="hair"/>
    </border>
    <border>
      <left style="thin">
        <color indexed="8"/>
      </left>
      <right/>
      <top/>
      <bottom/>
    </border>
    <border>
      <left/>
      <right style="thin">
        <color indexed="8"/>
      </right>
      <top style="thin">
        <color indexed="8"/>
      </top>
      <bottom style="hair"/>
    </border>
    <border>
      <left/>
      <right style="thin">
        <color indexed="8"/>
      </right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medium"/>
      <right/>
      <top/>
      <bottom style="double"/>
    </border>
    <border>
      <left/>
      <right/>
      <top/>
      <bottom style="double"/>
    </border>
    <border>
      <left style="thin"/>
      <right style="medium"/>
      <top/>
      <bottom style="double"/>
    </border>
    <border>
      <left style="medium"/>
      <right style="medium"/>
      <top/>
      <bottom/>
    </border>
    <border>
      <left style="medium"/>
      <right/>
      <top style="double"/>
      <bottom/>
    </border>
    <border>
      <left/>
      <right style="medium"/>
      <top style="double"/>
      <bottom/>
    </border>
    <border>
      <left style="medium"/>
      <right/>
      <top style="hair"/>
      <bottom style="hair"/>
    </border>
    <border>
      <left style="thin"/>
      <right style="medium"/>
      <top style="hair"/>
      <bottom style="hair"/>
    </border>
    <border>
      <left style="medium"/>
      <right/>
      <top style="hair"/>
      <bottom/>
    </border>
    <border>
      <left style="thin"/>
      <right style="medium"/>
      <top style="hair"/>
      <bottom/>
    </border>
    <border>
      <left style="medium"/>
      <right/>
      <top style="hair"/>
      <bottom style="thin"/>
    </border>
    <border>
      <left style="thin"/>
      <right style="medium"/>
      <top style="hair"/>
      <bottom style="thin"/>
    </border>
    <border>
      <left/>
      <right style="medium"/>
      <top style="hair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thin"/>
      <right style="medium"/>
      <top/>
      <bottom style="medium"/>
    </border>
  </borders>
  <cellStyleXfs count="25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182" fontId="0" fillId="0" borderId="0" applyFont="0" applyFill="0" applyBorder="0" applyAlignment="0" applyProtection="0"/>
    <xf numFmtId="0" fontId="39" fillId="0" borderId="0">
      <alignment/>
      <protection/>
    </xf>
    <xf numFmtId="41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1" applyNumberFormat="0" applyFill="0" applyAlignment="0" applyProtection="0"/>
    <xf numFmtId="0" fontId="42" fillId="5" borderId="2" applyNumberFormat="0" applyAlignment="0" applyProtection="0"/>
    <xf numFmtId="181" fontId="0" fillId="0" borderId="0" applyFont="0" applyFill="0" applyBorder="0" applyAlignment="0" applyProtection="0"/>
    <xf numFmtId="0" fontId="22" fillId="6" borderId="0" applyNumberFormat="0" applyBorder="0" applyAlignment="0" applyProtection="0"/>
    <xf numFmtId="40" fontId="39" fillId="0" borderId="0">
      <alignment/>
      <protection/>
    </xf>
    <xf numFmtId="178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9" fontId="26" fillId="0" borderId="3" applyNumberFormat="0" applyBorder="0">
      <alignment/>
      <protection/>
    </xf>
    <xf numFmtId="0" fontId="81" fillId="0" borderId="0" applyNumberFormat="0" applyFill="0" applyBorder="0" applyAlignment="0" applyProtection="0"/>
    <xf numFmtId="0" fontId="0" fillId="4" borderId="4" applyNumberFormat="0" applyFont="0" applyAlignment="0" applyProtection="0"/>
    <xf numFmtId="0" fontId="22" fillId="7" borderId="0" applyNumberFormat="0" applyBorder="0" applyAlignment="0" applyProtection="0"/>
    <xf numFmtId="0" fontId="22" fillId="2" borderId="0" applyNumberFormat="0" applyBorder="0" applyAlignment="0" applyProtection="0"/>
    <xf numFmtId="0" fontId="28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3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>
      <alignment/>
      <protection locked="0"/>
    </xf>
    <xf numFmtId="0" fontId="32" fillId="0" borderId="5" applyNumberFormat="0" applyFill="0" applyAlignment="0" applyProtection="0"/>
    <xf numFmtId="0" fontId="28" fillId="11" borderId="0" applyNumberFormat="0" applyBorder="0" applyAlignment="0" applyProtection="0"/>
    <xf numFmtId="0" fontId="35" fillId="0" borderId="6" applyNumberFormat="0" applyFill="0" applyAlignment="0" applyProtection="0"/>
    <xf numFmtId="0" fontId="28" fillId="12" borderId="0" applyNumberFormat="0" applyBorder="0" applyAlignment="0" applyProtection="0"/>
    <xf numFmtId="0" fontId="25" fillId="0" borderId="7" applyNumberFormat="0" applyFill="0" applyAlignment="0" applyProtection="0"/>
    <xf numFmtId="0" fontId="28" fillId="8" borderId="0" applyNumberFormat="0" applyBorder="0" applyAlignment="0" applyProtection="0"/>
    <xf numFmtId="0" fontId="25" fillId="0" borderId="0" applyNumberFormat="0" applyFill="0" applyBorder="0" applyAlignment="0" applyProtection="0"/>
    <xf numFmtId="0" fontId="28" fillId="13" borderId="0" applyNumberFormat="0" applyBorder="0" applyAlignment="0" applyProtection="0"/>
    <xf numFmtId="0" fontId="47" fillId="14" borderId="8" applyNumberFormat="0" applyAlignment="0" applyProtection="0"/>
    <xf numFmtId="0" fontId="45" fillId="2" borderId="9" applyNumberFormat="0" applyAlignment="0" applyProtection="0"/>
    <xf numFmtId="0" fontId="43" fillId="2" borderId="8" applyNumberFormat="0" applyAlignment="0" applyProtection="0"/>
    <xf numFmtId="0" fontId="21" fillId="0" borderId="10" applyNumberFormat="0" applyFill="0" applyAlignment="0" applyProtection="0"/>
    <xf numFmtId="183" fontId="40" fillId="0" borderId="0" applyFill="0" applyBorder="0" applyAlignment="0">
      <protection/>
    </xf>
    <xf numFmtId="0" fontId="22" fillId="15" borderId="0" applyNumberFormat="0" applyBorder="0" applyAlignment="0" applyProtection="0"/>
    <xf numFmtId="177" fontId="0" fillId="0" borderId="0" applyFill="0" applyBorder="0" applyAlignment="0">
      <protection/>
    </xf>
    <xf numFmtId="0" fontId="48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5" borderId="0" applyNumberFormat="0" applyBorder="0" applyAlignment="0" applyProtection="0"/>
    <xf numFmtId="0" fontId="44" fillId="16" borderId="0" applyNumberFormat="0" applyBorder="0" applyAlignment="0" applyProtection="0"/>
    <xf numFmtId="0" fontId="46" fillId="17" borderId="0" applyNumberFormat="0" applyBorder="0" applyAlignment="0" applyProtection="0"/>
    <xf numFmtId="0" fontId="22" fillId="10" borderId="0" applyNumberFormat="0" applyBorder="0" applyAlignment="0" applyProtection="0"/>
    <xf numFmtId="0" fontId="28" fillId="18" borderId="0" applyNumberFormat="0" applyBorder="0" applyAlignment="0" applyProtection="0"/>
    <xf numFmtId="0" fontId="22" fillId="19" borderId="0" applyNumberFormat="0" applyBorder="0" applyAlignment="0" applyProtection="0"/>
    <xf numFmtId="0" fontId="28" fillId="20" borderId="0" applyNumberFormat="0" applyBorder="0" applyAlignment="0" applyProtection="0"/>
    <xf numFmtId="4" fontId="49" fillId="17" borderId="11" applyBorder="0" applyProtection="0">
      <alignment/>
    </xf>
    <xf numFmtId="0" fontId="22" fillId="14" borderId="0" applyNumberFormat="0" applyBorder="0" applyAlignment="0" applyProtection="0"/>
    <xf numFmtId="0" fontId="28" fillId="21" borderId="0" applyNumberFormat="0" applyBorder="0" applyAlignment="0" applyProtection="0"/>
    <xf numFmtId="0" fontId="22" fillId="16" borderId="0" applyNumberFormat="0" applyBorder="0" applyAlignment="0" applyProtection="0"/>
    <xf numFmtId="0" fontId="28" fillId="7" borderId="0" applyNumberFormat="0" applyBorder="0" applyAlignment="0" applyProtection="0"/>
    <xf numFmtId="0" fontId="22" fillId="22" borderId="0" applyNumberFormat="0" applyBorder="0" applyAlignment="0" applyProtection="0"/>
    <xf numFmtId="0" fontId="22" fillId="14" borderId="0" applyNumberFormat="0" applyBorder="0" applyAlignment="0" applyProtection="0"/>
    <xf numFmtId="0" fontId="28" fillId="22" borderId="0" applyNumberFormat="0" applyBorder="0" applyAlignment="0" applyProtection="0"/>
    <xf numFmtId="58" fontId="23" fillId="0" borderId="0" applyFill="0" applyBorder="0" applyAlignment="0">
      <protection/>
    </xf>
    <xf numFmtId="0" fontId="22" fillId="3" borderId="0" applyNumberFormat="0" applyBorder="0" applyAlignment="0" applyProtection="0"/>
    <xf numFmtId="0" fontId="28" fillId="12" borderId="0" applyNumberFormat="0" applyBorder="0" applyAlignment="0" applyProtection="0"/>
    <xf numFmtId="0" fontId="22" fillId="2" borderId="0" applyNumberFormat="0" applyBorder="0" applyAlignment="0" applyProtection="0"/>
    <xf numFmtId="0" fontId="22" fillId="15" borderId="0" applyNumberFormat="0" applyBorder="0" applyAlignment="0" applyProtection="0"/>
    <xf numFmtId="0" fontId="28" fillId="8" borderId="0" applyNumberFormat="0" applyBorder="0" applyAlignment="0" applyProtection="0"/>
    <xf numFmtId="0" fontId="0" fillId="0" borderId="0">
      <alignment/>
      <protection/>
    </xf>
    <xf numFmtId="0" fontId="28" fillId="23" borderId="0" applyNumberFormat="0" applyBorder="0" applyAlignment="0" applyProtection="0"/>
    <xf numFmtId="0" fontId="22" fillId="7" borderId="0" applyNumberFormat="0" applyBorder="0" applyAlignment="0" applyProtection="0"/>
    <xf numFmtId="0" fontId="0" fillId="0" borderId="0">
      <alignment/>
      <protection/>
    </xf>
    <xf numFmtId="0" fontId="28" fillId="7" borderId="0" applyNumberFormat="0" applyBorder="0" applyAlignment="0" applyProtection="0"/>
    <xf numFmtId="0" fontId="22" fillId="14" borderId="0" applyNumberFormat="0" applyBorder="0" applyAlignment="0" applyProtection="0"/>
    <xf numFmtId="0" fontId="22" fillId="17" borderId="0" applyNumberFormat="0" applyBorder="0" applyAlignment="0" applyProtection="0"/>
    <xf numFmtId="190" fontId="59" fillId="0" borderId="0">
      <alignment/>
      <protection/>
    </xf>
    <xf numFmtId="0" fontId="22" fillId="2" borderId="0" applyNumberFormat="0" applyBorder="0" applyAlignment="0" applyProtection="0"/>
    <xf numFmtId="0" fontId="22" fillId="14" borderId="0" applyNumberFormat="0" applyBorder="0" applyAlignment="0" applyProtection="0"/>
    <xf numFmtId="0" fontId="28" fillId="17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3" fontId="0" fillId="0" borderId="0">
      <alignment/>
      <protection/>
    </xf>
    <xf numFmtId="0" fontId="64" fillId="0" borderId="0" applyNumberFormat="0" applyFill="0" applyBorder="0" applyAlignment="0" applyProtection="0"/>
    <xf numFmtId="37" fontId="65" fillId="0" borderId="0">
      <alignment/>
      <protection/>
    </xf>
    <xf numFmtId="0" fontId="28" fillId="8" borderId="0" applyNumberFormat="0" applyBorder="0" applyAlignment="0" applyProtection="0"/>
    <xf numFmtId="0" fontId="28" fillId="21" borderId="0" applyNumberFormat="0" applyBorder="0" applyAlignment="0" applyProtection="0"/>
    <xf numFmtId="0" fontId="28" fillId="11" borderId="0" applyNumberFormat="0" applyBorder="0" applyAlignment="0" applyProtection="0"/>
    <xf numFmtId="38" fontId="26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8" borderId="0" applyNumberFormat="0" applyBorder="0" applyAlignment="0" applyProtection="0"/>
    <xf numFmtId="0" fontId="28" fillId="13" borderId="0" applyNumberFormat="0" applyBorder="0" applyAlignment="0" applyProtection="0"/>
    <xf numFmtId="0" fontId="51" fillId="0" borderId="0">
      <alignment/>
      <protection/>
    </xf>
    <xf numFmtId="0" fontId="54" fillId="0" borderId="0">
      <alignment/>
      <protection/>
    </xf>
    <xf numFmtId="58" fontId="52" fillId="6" borderId="12" applyNumberFormat="0" applyFont="0" applyBorder="0" applyAlignment="0" applyProtection="0"/>
    <xf numFmtId="183" fontId="39" fillId="0" borderId="13">
      <alignment/>
      <protection/>
    </xf>
    <xf numFmtId="0" fontId="44" fillId="16" borderId="0" applyNumberFormat="0" applyBorder="0" applyAlignment="0" applyProtection="0"/>
    <xf numFmtId="0" fontId="56" fillId="0" borderId="0" applyNumberFormat="0" applyFill="0" applyBorder="0" applyAlignment="0" applyProtection="0"/>
    <xf numFmtId="0" fontId="53" fillId="25" borderId="14" applyNumberFormat="0" applyAlignment="0">
      <protection/>
    </xf>
    <xf numFmtId="183" fontId="57" fillId="0" borderId="0">
      <alignment vertical="top"/>
      <protection/>
    </xf>
    <xf numFmtId="186" fontId="0" fillId="0" borderId="0" applyFill="0" applyBorder="0" applyAlignment="0">
      <protection/>
    </xf>
    <xf numFmtId="180" fontId="58" fillId="0" borderId="15">
      <alignment/>
      <protection/>
    </xf>
    <xf numFmtId="37" fontId="37" fillId="17" borderId="0" applyNumberFormat="0" applyBorder="0" applyAlignment="0" applyProtection="0"/>
    <xf numFmtId="183" fontId="34" fillId="0" borderId="0">
      <alignment horizontal="left"/>
      <protection/>
    </xf>
    <xf numFmtId="3" fontId="56" fillId="0" borderId="16">
      <alignment horizontal="center"/>
      <protection/>
    </xf>
    <xf numFmtId="0" fontId="22" fillId="0" borderId="0">
      <alignment/>
      <protection/>
    </xf>
    <xf numFmtId="186" fontId="0" fillId="0" borderId="0" applyFill="0" applyBorder="0" applyAlignment="0">
      <protection/>
    </xf>
    <xf numFmtId="183" fontId="40" fillId="0" borderId="0" applyFill="0" applyBorder="0" applyAlignment="0">
      <protection/>
    </xf>
    <xf numFmtId="195" fontId="40" fillId="0" borderId="0" applyFill="0" applyBorder="0" applyAlignment="0">
      <protection/>
    </xf>
    <xf numFmtId="200" fontId="39" fillId="0" borderId="0" applyFill="0" applyBorder="0" applyAlignment="0">
      <protection/>
    </xf>
    <xf numFmtId="0" fontId="36" fillId="0" borderId="0">
      <alignment/>
      <protection locked="0"/>
    </xf>
    <xf numFmtId="202" fontId="39" fillId="0" borderId="0" applyFill="0" applyBorder="0" applyAlignment="0">
      <protection/>
    </xf>
    <xf numFmtId="186" fontId="0" fillId="0" borderId="0" applyFill="0" applyBorder="0" applyAlignment="0">
      <protection/>
    </xf>
    <xf numFmtId="185" fontId="0" fillId="0" borderId="0" applyFill="0" applyBorder="0" applyAlignment="0">
      <protection/>
    </xf>
    <xf numFmtId="183" fontId="40" fillId="0" borderId="0" applyFill="0" applyBorder="0" applyAlignment="0">
      <protection/>
    </xf>
    <xf numFmtId="0" fontId="43" fillId="26" borderId="8" applyNumberFormat="0" applyAlignment="0" applyProtection="0"/>
    <xf numFmtId="0" fontId="50" fillId="0" borderId="0">
      <alignment/>
      <protection/>
    </xf>
    <xf numFmtId="0" fontId="42" fillId="5" borderId="2" applyNumberFormat="0" applyAlignment="0" applyProtection="0"/>
    <xf numFmtId="0" fontId="53" fillId="27" borderId="14" applyAlignment="0">
      <protection/>
    </xf>
    <xf numFmtId="0" fontId="53" fillId="25" borderId="17" applyNumberFormat="0" applyAlignment="0">
      <protection/>
    </xf>
    <xf numFmtId="186" fontId="0" fillId="0" borderId="0" applyFont="0" applyFill="0" applyBorder="0" applyAlignment="0" applyProtection="0"/>
    <xf numFmtId="189" fontId="26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54" fillId="0" borderId="0">
      <alignment/>
      <protection/>
    </xf>
    <xf numFmtId="191" fontId="37" fillId="0" borderId="0" applyFont="0" applyFill="0" applyBorder="0" applyAlignment="0" applyProtection="0"/>
    <xf numFmtId="183" fontId="40" fillId="0" borderId="0" applyFont="0" applyFill="0" applyBorder="0" applyAlignment="0" applyProtection="0"/>
    <xf numFmtId="0" fontId="37" fillId="0" borderId="0">
      <alignment/>
      <protection/>
    </xf>
    <xf numFmtId="0" fontId="0" fillId="0" borderId="0" applyFont="0" applyFill="0" applyBorder="0" applyAlignment="0" applyProtection="0"/>
    <xf numFmtId="0" fontId="62" fillId="0" borderId="18" applyNumberFormat="0" applyFill="0" applyAlignment="0" applyProtection="0"/>
    <xf numFmtId="193" fontId="0" fillId="2" borderId="0" applyFont="0" applyBorder="0">
      <alignment/>
      <protection/>
    </xf>
    <xf numFmtId="0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19">
      <alignment vertical="center"/>
      <protection/>
    </xf>
    <xf numFmtId="37" fontId="66" fillId="28" borderId="20" applyNumberFormat="0" applyAlignment="0">
      <protection/>
    </xf>
    <xf numFmtId="0" fontId="67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86" fontId="0" fillId="0" borderId="0" applyFill="0" applyBorder="0" applyAlignment="0">
      <protection/>
    </xf>
    <xf numFmtId="183" fontId="40" fillId="0" borderId="0" applyFill="0" applyBorder="0" applyAlignment="0">
      <protection/>
    </xf>
    <xf numFmtId="186" fontId="0" fillId="0" borderId="0" applyFill="0" applyBorder="0" applyAlignment="0">
      <protection/>
    </xf>
    <xf numFmtId="185" fontId="0" fillId="0" borderId="0" applyFill="0" applyBorder="0" applyAlignment="0">
      <protection/>
    </xf>
    <xf numFmtId="183" fontId="40" fillId="0" borderId="0" applyFill="0" applyBorder="0" applyAlignment="0">
      <protection/>
    </xf>
    <xf numFmtId="187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54" fillId="0" borderId="0">
      <alignment/>
      <protection/>
    </xf>
    <xf numFmtId="0" fontId="54" fillId="0" borderId="0" applyNumberFormat="0" applyFill="0" applyBorder="0" applyAlignment="0" applyProtection="0"/>
    <xf numFmtId="0" fontId="36" fillId="0" borderId="0">
      <alignment/>
      <protection locked="0"/>
    </xf>
    <xf numFmtId="0" fontId="36" fillId="0" borderId="0">
      <alignment/>
      <protection locked="0"/>
    </xf>
    <xf numFmtId="0" fontId="36" fillId="0" borderId="0">
      <alignment/>
      <protection locked="0"/>
    </xf>
    <xf numFmtId="0" fontId="60" fillId="0" borderId="21" applyNumberFormat="0" applyFill="0" applyAlignment="0" applyProtection="0"/>
    <xf numFmtId="0" fontId="36" fillId="0" borderId="0">
      <alignment/>
      <protection locked="0"/>
    </xf>
    <xf numFmtId="0" fontId="61" fillId="0" borderId="22" applyNumberFormat="0" applyFill="0" applyAlignment="0" applyProtection="0"/>
    <xf numFmtId="0" fontId="36" fillId="0" borderId="0">
      <alignment/>
      <protection locked="0"/>
    </xf>
    <xf numFmtId="0" fontId="0" fillId="0" borderId="0" applyFont="0" applyFill="0" applyBorder="0" applyAlignment="0" applyProtection="0"/>
    <xf numFmtId="0" fontId="45" fillId="2" borderId="9" applyNumberFormat="0" applyAlignment="0" applyProtection="0"/>
    <xf numFmtId="2" fontId="0" fillId="0" borderId="0" applyFont="0" applyFill="0" applyBorder="0" applyAlignment="0" applyProtection="0"/>
    <xf numFmtId="0" fontId="63" fillId="0" borderId="0">
      <alignment/>
      <protection/>
    </xf>
    <xf numFmtId="10" fontId="0" fillId="4" borderId="0" applyNumberFormat="0" applyFont="0" applyBorder="0" applyAlignment="0">
      <protection/>
    </xf>
    <xf numFmtId="37" fontId="37" fillId="0" borderId="0">
      <alignment/>
      <protection/>
    </xf>
    <xf numFmtId="0" fontId="48" fillId="6" borderId="0" applyNumberFormat="0" applyBorder="0" applyAlignment="0" applyProtection="0"/>
    <xf numFmtId="0" fontId="70" fillId="0" borderId="0" applyBorder="0">
      <alignment horizontal="centerContinuous"/>
      <protection/>
    </xf>
    <xf numFmtId="0" fontId="68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38" fontId="37" fillId="2" borderId="0" applyNumberFormat="0" applyBorder="0" applyAlignment="0" applyProtection="0"/>
    <xf numFmtId="0" fontId="69" fillId="0" borderId="23" applyNumberFormat="0" applyAlignment="0" applyProtection="0"/>
    <xf numFmtId="0" fontId="69" fillId="0" borderId="24">
      <alignment horizontal="left" vertical="center"/>
      <protection/>
    </xf>
    <xf numFmtId="0" fontId="62" fillId="0" borderId="0" applyNumberFormat="0" applyFill="0" applyBorder="0" applyAlignment="0" applyProtection="0"/>
    <xf numFmtId="0" fontId="47" fillId="14" borderId="8" applyNumberFormat="0" applyAlignment="0" applyProtection="0"/>
    <xf numFmtId="10" fontId="37" fillId="4" borderId="16" applyNumberFormat="0" applyBorder="0" applyAlignment="0" applyProtection="0"/>
    <xf numFmtId="183" fontId="40" fillId="0" borderId="0" applyFill="0" applyBorder="0" applyAlignment="0">
      <protection/>
    </xf>
    <xf numFmtId="188" fontId="55" fillId="14" borderId="25" applyBorder="0">
      <alignment/>
      <protection/>
    </xf>
    <xf numFmtId="186" fontId="0" fillId="0" borderId="0" applyFill="0" applyBorder="0" applyAlignment="0">
      <protection/>
    </xf>
    <xf numFmtId="183" fontId="40" fillId="0" borderId="0" applyFill="0" applyBorder="0" applyAlignment="0">
      <protection/>
    </xf>
    <xf numFmtId="186" fontId="0" fillId="0" borderId="0" applyFill="0" applyBorder="0" applyAlignment="0">
      <protection/>
    </xf>
    <xf numFmtId="185" fontId="0" fillId="0" borderId="0" applyFill="0" applyBorder="0" applyAlignment="0">
      <protection/>
    </xf>
    <xf numFmtId="10" fontId="0" fillId="0" borderId="0" applyFont="0" applyFill="0" applyBorder="0" applyAlignment="0" applyProtection="0"/>
    <xf numFmtId="0" fontId="41" fillId="0" borderId="26" applyNumberFormat="0" applyFill="0" applyAlignment="0" applyProtection="0"/>
    <xf numFmtId="19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9" fontId="26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46" fillId="17" borderId="0" applyNumberFormat="0" applyBorder="0" applyAlignment="0" applyProtection="0"/>
    <xf numFmtId="37" fontId="71" fillId="0" borderId="0">
      <alignment/>
      <protection/>
    </xf>
    <xf numFmtId="0" fontId="72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206" fontId="37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45" fillId="26" borderId="9" applyNumberFormat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0" fillId="4" borderId="27" applyNumberFormat="0" applyFont="0" applyAlignment="0" applyProtection="0"/>
    <xf numFmtId="0" fontId="53" fillId="27" borderId="28">
      <alignment horizontal="center" vertical="center"/>
      <protection locked="0"/>
    </xf>
    <xf numFmtId="0" fontId="52" fillId="27" borderId="14" applyAlignment="0">
      <protection/>
    </xf>
    <xf numFmtId="207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0" fontId="75" fillId="26" borderId="0">
      <alignment horizontal="right"/>
      <protection/>
    </xf>
    <xf numFmtId="0" fontId="38" fillId="26" borderId="0">
      <alignment horizontal="right"/>
      <protection/>
    </xf>
    <xf numFmtId="0" fontId="70" fillId="26" borderId="29">
      <alignment/>
      <protection/>
    </xf>
    <xf numFmtId="0" fontId="77" fillId="0" borderId="0" applyBorder="0">
      <alignment horizontal="centerContinuous"/>
      <protection/>
    </xf>
    <xf numFmtId="21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9" fontId="39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Border="0" applyProtection="0">
      <alignment/>
    </xf>
    <xf numFmtId="183" fontId="40" fillId="0" borderId="0" applyFill="0" applyBorder="0" applyAlignment="0">
      <protection/>
    </xf>
    <xf numFmtId="186" fontId="0" fillId="0" borderId="0" applyFill="0" applyBorder="0" applyAlignment="0">
      <protection/>
    </xf>
    <xf numFmtId="185" fontId="0" fillId="0" borderId="0" applyFill="0" applyBorder="0" applyAlignment="0">
      <protection/>
    </xf>
    <xf numFmtId="3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180" fontId="34" fillId="0" borderId="0">
      <alignment/>
      <protection/>
    </xf>
    <xf numFmtId="182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0" fillId="0" borderId="0">
      <alignment/>
      <protection/>
    </xf>
    <xf numFmtId="49" fontId="23" fillId="0" borderId="0" applyFill="0" applyBorder="0" applyAlignment="0">
      <protection/>
    </xf>
    <xf numFmtId="208" fontId="0" fillId="0" borderId="0" applyFill="0" applyBorder="0" applyAlignment="0">
      <protection/>
    </xf>
    <xf numFmtId="0" fontId="73" fillId="0" borderId="0" applyNumberFormat="0" applyFill="0" applyBorder="0" applyAlignment="0" applyProtection="0"/>
    <xf numFmtId="183" fontId="74" fillId="0" borderId="30">
      <alignment/>
      <protection/>
    </xf>
    <xf numFmtId="38" fontId="37" fillId="17" borderId="0" applyNumberFormat="0" applyBorder="0" applyAlignment="0" applyProtection="0"/>
    <xf numFmtId="37" fontId="37" fillId="0" borderId="0">
      <alignment/>
      <protection/>
    </xf>
    <xf numFmtId="3" fontId="76" fillId="0" borderId="31" applyProtection="0">
      <alignment/>
    </xf>
    <xf numFmtId="0" fontId="0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0" fontId="1" fillId="26" borderId="0" xfId="0" applyFont="1" applyFill="1" applyBorder="1" applyAlignment="1">
      <alignment/>
    </xf>
    <xf numFmtId="0" fontId="1" fillId="26" borderId="0" xfId="0" applyFont="1" applyFill="1" applyBorder="1" applyAlignment="1">
      <alignment horizontal="center"/>
    </xf>
    <xf numFmtId="182" fontId="1" fillId="26" borderId="0" xfId="16" applyFont="1" applyFill="1" applyBorder="1" applyAlignment="1">
      <alignment/>
    </xf>
    <xf numFmtId="0" fontId="2" fillId="26" borderId="32" xfId="0" applyFont="1" applyFill="1" applyBorder="1" applyAlignment="1">
      <alignment horizontal="center"/>
    </xf>
    <xf numFmtId="0" fontId="2" fillId="26" borderId="24" xfId="0" applyFont="1" applyFill="1" applyBorder="1" applyAlignment="1">
      <alignment horizontal="center"/>
    </xf>
    <xf numFmtId="0" fontId="2" fillId="26" borderId="33" xfId="0" applyFont="1" applyFill="1" applyBorder="1" applyAlignment="1">
      <alignment horizontal="center"/>
    </xf>
    <xf numFmtId="0" fontId="2" fillId="26" borderId="0" xfId="0" applyFont="1" applyFill="1" applyBorder="1" applyAlignment="1">
      <alignment horizontal="center"/>
    </xf>
    <xf numFmtId="182" fontId="3" fillId="26" borderId="32" xfId="16" applyFont="1" applyFill="1" applyBorder="1" applyAlignment="1">
      <alignment horizontal="center"/>
    </xf>
    <xf numFmtId="182" fontId="3" fillId="26" borderId="24" xfId="16" applyFont="1" applyFill="1" applyBorder="1" applyAlignment="1">
      <alignment horizontal="center"/>
    </xf>
    <xf numFmtId="182" fontId="3" fillId="26" borderId="33" xfId="16" applyFont="1" applyFill="1" applyBorder="1" applyAlignment="1">
      <alignment horizontal="center"/>
    </xf>
    <xf numFmtId="182" fontId="4" fillId="26" borderId="0" xfId="16" applyFont="1" applyFill="1" applyBorder="1" applyAlignment="1">
      <alignment horizontal="center"/>
    </xf>
    <xf numFmtId="0" fontId="5" fillId="26" borderId="16" xfId="0" applyFont="1" applyFill="1" applyBorder="1" applyAlignment="1">
      <alignment horizontal="center"/>
    </xf>
    <xf numFmtId="182" fontId="5" fillId="26" borderId="16" xfId="16" applyFont="1" applyFill="1" applyBorder="1" applyAlignment="1">
      <alignment horizontal="center"/>
    </xf>
    <xf numFmtId="0" fontId="6" fillId="26" borderId="34" xfId="0" applyFont="1" applyFill="1" applyBorder="1" applyAlignment="1">
      <alignment horizontal="center"/>
    </xf>
    <xf numFmtId="0" fontId="6" fillId="26" borderId="0" xfId="0" applyFont="1" applyFill="1" applyBorder="1" applyAlignment="1">
      <alignment/>
    </xf>
    <xf numFmtId="182" fontId="6" fillId="26" borderId="0" xfId="16" applyFont="1" applyFill="1" applyBorder="1" applyAlignment="1">
      <alignment horizontal="center"/>
    </xf>
    <xf numFmtId="182" fontId="5" fillId="26" borderId="29" xfId="16" applyFont="1" applyFill="1" applyBorder="1" applyAlignment="1">
      <alignment horizontal="center"/>
    </xf>
    <xf numFmtId="0" fontId="5" fillId="26" borderId="34" xfId="0" applyFont="1" applyFill="1" applyBorder="1" applyAlignment="1">
      <alignment horizontal="center"/>
    </xf>
    <xf numFmtId="0" fontId="5" fillId="26" borderId="0" xfId="0" applyFont="1" applyFill="1" applyBorder="1" applyAlignment="1">
      <alignment/>
    </xf>
    <xf numFmtId="182" fontId="6" fillId="26" borderId="29" xfId="16" applyFont="1" applyFill="1" applyBorder="1" applyAlignment="1">
      <alignment horizontal="center"/>
    </xf>
    <xf numFmtId="182" fontId="6" fillId="26" borderId="29" xfId="16" applyFont="1" applyFill="1" applyBorder="1" applyAlignment="1">
      <alignment/>
    </xf>
    <xf numFmtId="49" fontId="6" fillId="26" borderId="0" xfId="0" applyNumberFormat="1" applyFont="1" applyFill="1" applyBorder="1" applyAlignment="1">
      <alignment horizontal="left" vertical="center"/>
    </xf>
    <xf numFmtId="182" fontId="6" fillId="26" borderId="0" xfId="16" applyFont="1" applyFill="1" applyBorder="1" applyAlignment="1">
      <alignment horizontal="right"/>
    </xf>
    <xf numFmtId="49" fontId="6" fillId="26" borderId="0" xfId="16" applyNumberFormat="1" applyFont="1" applyFill="1" applyBorder="1" applyAlignment="1">
      <alignment horizontal="left"/>
    </xf>
    <xf numFmtId="49" fontId="6" fillId="26" borderId="0" xfId="0" applyNumberFormat="1" applyFont="1" applyFill="1" applyBorder="1" applyAlignment="1">
      <alignment horizontal="left"/>
    </xf>
    <xf numFmtId="49" fontId="5" fillId="26" borderId="0" xfId="0" applyNumberFormat="1" applyFont="1" applyFill="1" applyBorder="1" applyAlignment="1">
      <alignment horizontal="center"/>
    </xf>
    <xf numFmtId="182" fontId="6" fillId="26" borderId="0" xfId="16" applyFont="1" applyFill="1" applyBorder="1" applyAlignment="1">
      <alignment/>
    </xf>
    <xf numFmtId="10" fontId="6" fillId="26" borderId="0" xfId="214" applyNumberFormat="1" applyFont="1" applyFill="1" applyBorder="1" applyProtection="1">
      <alignment/>
      <protection/>
    </xf>
    <xf numFmtId="9" fontId="6" fillId="26" borderId="0" xfId="16" applyNumberFormat="1" applyFont="1" applyFill="1" applyBorder="1" applyAlignment="1">
      <alignment/>
    </xf>
    <xf numFmtId="0" fontId="7" fillId="26" borderId="34" xfId="0" applyFont="1" applyFill="1" applyBorder="1" applyAlignment="1">
      <alignment horizontal="center"/>
    </xf>
    <xf numFmtId="0" fontId="7" fillId="26" borderId="0" xfId="0" applyFont="1" applyFill="1" applyBorder="1" applyAlignment="1">
      <alignment horizontal="center"/>
    </xf>
    <xf numFmtId="212" fontId="8" fillId="26" borderId="29" xfId="16" applyNumberFormat="1" applyFont="1" applyFill="1" applyBorder="1" applyAlignment="1">
      <alignment horizontal="center"/>
    </xf>
    <xf numFmtId="0" fontId="1" fillId="26" borderId="34" xfId="0" applyFont="1" applyFill="1" applyBorder="1" applyAlignment="1">
      <alignment horizontal="center"/>
    </xf>
    <xf numFmtId="182" fontId="1" fillId="26" borderId="29" xfId="16" applyFont="1" applyFill="1" applyBorder="1" applyAlignment="1">
      <alignment/>
    </xf>
    <xf numFmtId="213" fontId="1" fillId="26" borderId="0" xfId="0" applyNumberFormat="1" applyFont="1" applyFill="1" applyBorder="1" applyAlignment="1">
      <alignment/>
    </xf>
    <xf numFmtId="0" fontId="5" fillId="26" borderId="0" xfId="0" applyFont="1" applyFill="1" applyBorder="1" applyAlignment="1">
      <alignment horizontal="right"/>
    </xf>
    <xf numFmtId="212" fontId="9" fillId="26" borderId="29" xfId="16" applyNumberFormat="1" applyFont="1" applyFill="1" applyBorder="1" applyAlignment="1">
      <alignment/>
    </xf>
    <xf numFmtId="10" fontId="8" fillId="26" borderId="29" xfId="16" applyNumberFormat="1" applyFont="1" applyFill="1" applyBorder="1" applyAlignment="1">
      <alignment horizontal="center"/>
    </xf>
    <xf numFmtId="9" fontId="1" fillId="26" borderId="0" xfId="21" applyFont="1" applyFill="1" applyBorder="1" applyAlignment="1">
      <alignment/>
    </xf>
    <xf numFmtId="214" fontId="1" fillId="26" borderId="0" xfId="0" applyNumberFormat="1" applyFont="1" applyFill="1" applyBorder="1" applyAlignment="1">
      <alignment/>
    </xf>
    <xf numFmtId="0" fontId="10" fillId="29" borderId="34" xfId="0" applyFont="1" applyFill="1" applyBorder="1" applyAlignment="1">
      <alignment horizontal="center"/>
    </xf>
    <xf numFmtId="0" fontId="10" fillId="29" borderId="0" xfId="0" applyFont="1" applyFill="1" applyBorder="1" applyAlignment="1">
      <alignment horizontal="center"/>
    </xf>
    <xf numFmtId="10" fontId="11" fillId="29" borderId="29" xfId="16" applyNumberFormat="1" applyFont="1" applyFill="1" applyBorder="1" applyAlignment="1">
      <alignment horizontal="center"/>
    </xf>
    <xf numFmtId="0" fontId="5" fillId="26" borderId="35" xfId="0" applyFont="1" applyFill="1" applyBorder="1" applyAlignment="1">
      <alignment horizontal="center"/>
    </xf>
    <xf numFmtId="0" fontId="5" fillId="26" borderId="36" xfId="0" applyFont="1" applyFill="1" applyBorder="1" applyAlignment="1">
      <alignment horizontal="right"/>
    </xf>
    <xf numFmtId="212" fontId="9" fillId="26" borderId="37" xfId="16" applyNumberFormat="1" applyFont="1" applyFill="1" applyBorder="1" applyAlignment="1">
      <alignment/>
    </xf>
    <xf numFmtId="0" fontId="9" fillId="26" borderId="0" xfId="0" applyFont="1" applyFill="1" applyBorder="1" applyAlignment="1">
      <alignment horizontal="right"/>
    </xf>
    <xf numFmtId="212" fontId="9" fillId="26" borderId="0" xfId="16" applyNumberFormat="1" applyFont="1" applyFill="1" applyBorder="1" applyAlignment="1">
      <alignment/>
    </xf>
    <xf numFmtId="182" fontId="1" fillId="26" borderId="0" xfId="0" applyNumberFormat="1" applyFont="1" applyFill="1" applyBorder="1" applyAlignment="1">
      <alignment/>
    </xf>
    <xf numFmtId="0" fontId="12" fillId="0" borderId="0" xfId="214">
      <alignment/>
      <protection/>
    </xf>
    <xf numFmtId="0" fontId="12" fillId="0" borderId="0" xfId="212" applyFont="1">
      <alignment/>
      <protection/>
    </xf>
    <xf numFmtId="0" fontId="13" fillId="0" borderId="0" xfId="214" applyFont="1" applyAlignment="1">
      <alignment horizontal="right"/>
      <protection/>
    </xf>
    <xf numFmtId="0" fontId="12" fillId="0" borderId="0" xfId="214" applyFont="1">
      <alignment/>
      <protection/>
    </xf>
    <xf numFmtId="0" fontId="14" fillId="0" borderId="0" xfId="214" applyFont="1" applyAlignment="1" applyProtection="1">
      <alignment horizontal="center" vertical="center" wrapText="1"/>
      <protection/>
    </xf>
    <xf numFmtId="0" fontId="14" fillId="0" borderId="0" xfId="214" applyFont="1" applyAlignment="1" applyProtection="1">
      <alignment horizontal="right" vertical="center" wrapText="1"/>
      <protection/>
    </xf>
    <xf numFmtId="0" fontId="14" fillId="0" borderId="0" xfId="214" applyFont="1" applyAlignment="1" applyProtection="1">
      <alignment vertical="center" wrapText="1"/>
      <protection/>
    </xf>
    <xf numFmtId="0" fontId="15" fillId="0" borderId="0" xfId="214" applyFont="1" applyAlignment="1" applyProtection="1">
      <alignment horizontal="center"/>
      <protection/>
    </xf>
    <xf numFmtId="0" fontId="12" fillId="0" borderId="0" xfId="214" applyFont="1" applyAlignment="1" applyProtection="1">
      <alignment horizontal="right"/>
      <protection/>
    </xf>
    <xf numFmtId="0" fontId="12" fillId="0" borderId="0" xfId="214" applyFont="1" applyAlignment="1" applyProtection="1">
      <alignment horizontal="center"/>
      <protection/>
    </xf>
    <xf numFmtId="0" fontId="13" fillId="0" borderId="0" xfId="214" applyFont="1" applyProtection="1">
      <alignment/>
      <protection/>
    </xf>
    <xf numFmtId="0" fontId="12" fillId="0" borderId="0" xfId="214" applyFont="1" applyProtection="1">
      <alignment/>
      <protection/>
    </xf>
    <xf numFmtId="0" fontId="13" fillId="0" borderId="0" xfId="214" applyFont="1" applyAlignment="1" applyProtection="1">
      <alignment horizontal="right"/>
      <protection/>
    </xf>
    <xf numFmtId="0" fontId="12" fillId="0" borderId="0" xfId="214" applyFont="1" applyAlignment="1">
      <alignment horizontal="right"/>
      <protection/>
    </xf>
    <xf numFmtId="0" fontId="12" fillId="0" borderId="38" xfId="214" applyFont="1" applyBorder="1" applyProtection="1">
      <alignment/>
      <protection/>
    </xf>
    <xf numFmtId="0" fontId="13" fillId="0" borderId="39" xfId="214" applyFont="1" applyBorder="1" applyAlignment="1" applyProtection="1">
      <alignment vertical="center"/>
      <protection/>
    </xf>
    <xf numFmtId="0" fontId="12" fillId="0" borderId="39" xfId="214" applyFont="1" applyBorder="1" applyAlignment="1" applyProtection="1">
      <alignment vertical="center"/>
      <protection/>
    </xf>
    <xf numFmtId="0" fontId="12" fillId="0" borderId="40" xfId="214" applyFont="1" applyBorder="1" applyProtection="1">
      <alignment/>
      <protection/>
    </xf>
    <xf numFmtId="0" fontId="13" fillId="0" borderId="39" xfId="214" applyFont="1" applyBorder="1" applyAlignment="1" applyProtection="1">
      <alignment horizontal="center" vertical="center"/>
      <protection/>
    </xf>
    <xf numFmtId="0" fontId="12" fillId="0" borderId="39" xfId="214" applyFont="1" applyBorder="1" applyAlignment="1" applyProtection="1">
      <alignment horizontal="center" vertical="center"/>
      <protection/>
    </xf>
    <xf numFmtId="0" fontId="12" fillId="0" borderId="41" xfId="214" applyFont="1" applyBorder="1" applyProtection="1">
      <alignment/>
      <protection/>
    </xf>
    <xf numFmtId="0" fontId="12" fillId="0" borderId="42" xfId="214" applyFont="1" applyBorder="1" applyAlignment="1" applyProtection="1">
      <alignment vertical="center"/>
      <protection/>
    </xf>
    <xf numFmtId="0" fontId="12" fillId="0" borderId="43" xfId="214" applyFont="1" applyBorder="1" applyAlignment="1" applyProtection="1">
      <alignment horizontal="center" vertical="center"/>
      <protection/>
    </xf>
    <xf numFmtId="0" fontId="12" fillId="0" borderId="42" xfId="214" applyFont="1" applyBorder="1" applyAlignment="1" applyProtection="1">
      <alignment horizontal="center" vertical="center"/>
      <protection/>
    </xf>
    <xf numFmtId="0" fontId="12" fillId="0" borderId="44" xfId="214" applyFont="1" applyBorder="1" applyAlignment="1" applyProtection="1">
      <alignment horizontal="center" vertical="center"/>
      <protection/>
    </xf>
    <xf numFmtId="0" fontId="12" fillId="0" borderId="45" xfId="214" applyFont="1" applyBorder="1" applyProtection="1">
      <alignment/>
      <protection/>
    </xf>
    <xf numFmtId="0" fontId="12" fillId="0" borderId="46" xfId="214" applyFont="1" applyBorder="1" applyProtection="1">
      <alignment/>
      <protection/>
    </xf>
    <xf numFmtId="200" fontId="12" fillId="0" borderId="47" xfId="214" applyNumberFormat="1" applyFont="1" applyBorder="1" applyProtection="1">
      <alignment/>
      <protection/>
    </xf>
    <xf numFmtId="200" fontId="12" fillId="0" borderId="46" xfId="214" applyNumberFormat="1" applyFont="1" applyBorder="1" applyProtection="1">
      <alignment/>
      <protection/>
    </xf>
    <xf numFmtId="200" fontId="12" fillId="0" borderId="48" xfId="214" applyNumberFormat="1" applyFont="1" applyBorder="1" applyProtection="1">
      <alignment/>
      <protection/>
    </xf>
    <xf numFmtId="0" fontId="12" fillId="0" borderId="49" xfId="214" applyFont="1" applyBorder="1" applyProtection="1">
      <alignment/>
      <protection/>
    </xf>
    <xf numFmtId="0" fontId="12" fillId="0" borderId="50" xfId="214" applyFont="1" applyBorder="1" applyProtection="1">
      <alignment/>
      <protection/>
    </xf>
    <xf numFmtId="200" fontId="12" fillId="0" borderId="51" xfId="214" applyNumberFormat="1" applyFont="1" applyBorder="1" applyProtection="1">
      <alignment/>
      <protection/>
    </xf>
    <xf numFmtId="200" fontId="12" fillId="0" borderId="50" xfId="214" applyNumberFormat="1" applyFont="1" applyBorder="1" applyProtection="1">
      <alignment/>
      <protection/>
    </xf>
    <xf numFmtId="200" fontId="12" fillId="0" borderId="52" xfId="214" applyNumberFormat="1" applyFont="1" applyBorder="1" applyProtection="1">
      <alignment/>
      <protection/>
    </xf>
    <xf numFmtId="0" fontId="12" fillId="0" borderId="50" xfId="214" applyFont="1" applyBorder="1" applyAlignment="1" applyProtection="1">
      <alignment horizontal="right"/>
      <protection/>
    </xf>
    <xf numFmtId="0" fontId="12" fillId="0" borderId="53" xfId="214" applyFont="1" applyBorder="1" applyProtection="1">
      <alignment/>
      <protection/>
    </xf>
    <xf numFmtId="0" fontId="12" fillId="0" borderId="54" xfId="214" applyFont="1" applyBorder="1" applyAlignment="1" applyProtection="1">
      <alignment horizontal="right"/>
      <protection/>
    </xf>
    <xf numFmtId="0" fontId="12" fillId="0" borderId="54" xfId="214" applyFont="1" applyBorder="1" applyProtection="1">
      <alignment/>
      <protection/>
    </xf>
    <xf numFmtId="200" fontId="12" fillId="0" borderId="55" xfId="214" applyNumberFormat="1" applyFont="1" applyBorder="1" applyProtection="1">
      <alignment/>
      <protection/>
    </xf>
    <xf numFmtId="200" fontId="12" fillId="0" borderId="54" xfId="214" applyNumberFormat="1" applyFont="1" applyBorder="1" applyProtection="1">
      <alignment/>
      <protection/>
    </xf>
    <xf numFmtId="200" fontId="12" fillId="0" borderId="56" xfId="214" applyNumberFormat="1" applyFont="1" applyBorder="1" applyProtection="1">
      <alignment/>
      <protection/>
    </xf>
    <xf numFmtId="37" fontId="12" fillId="0" borderId="43" xfId="214" applyNumberFormat="1" applyFont="1" applyBorder="1" applyAlignment="1" applyProtection="1">
      <alignment vertical="center"/>
      <protection/>
    </xf>
    <xf numFmtId="0" fontId="12" fillId="0" borderId="30" xfId="214" applyFont="1" applyBorder="1" applyProtection="1">
      <alignment/>
      <protection/>
    </xf>
    <xf numFmtId="0" fontId="12" fillId="0" borderId="57" xfId="214" applyFont="1" applyBorder="1" applyAlignment="1" applyProtection="1">
      <alignment horizontal="center"/>
      <protection/>
    </xf>
    <xf numFmtId="0" fontId="12" fillId="0" borderId="57" xfId="214" applyFont="1" applyBorder="1" applyAlignment="1" applyProtection="1">
      <alignment vertical="center"/>
      <protection/>
    </xf>
    <xf numFmtId="0" fontId="12" fillId="0" borderId="57" xfId="214" applyFont="1" applyBorder="1" applyProtection="1">
      <alignment/>
      <protection/>
    </xf>
    <xf numFmtId="0" fontId="12" fillId="0" borderId="57" xfId="214" applyFont="1" applyBorder="1" applyAlignment="1" applyProtection="1">
      <alignment horizontal="center" vertical="center"/>
      <protection/>
    </xf>
    <xf numFmtId="0" fontId="12" fillId="0" borderId="58" xfId="214" applyFont="1" applyBorder="1" applyAlignment="1" applyProtection="1">
      <alignment horizontal="center" vertical="center"/>
      <protection/>
    </xf>
    <xf numFmtId="0" fontId="13" fillId="0" borderId="59" xfId="214" applyFont="1" applyBorder="1" applyAlignment="1" applyProtection="1">
      <alignment horizontal="center" vertical="center"/>
      <protection/>
    </xf>
    <xf numFmtId="0" fontId="12" fillId="0" borderId="43" xfId="214" applyFont="1" applyBorder="1" applyProtection="1">
      <alignment/>
      <protection/>
    </xf>
    <xf numFmtId="0" fontId="12" fillId="0" borderId="42" xfId="214" applyFont="1" applyBorder="1" applyAlignment="1" applyProtection="1">
      <alignment horizontal="right" vertical="center"/>
      <protection/>
    </xf>
    <xf numFmtId="0" fontId="12" fillId="0" borderId="34" xfId="214" applyFont="1" applyBorder="1" applyProtection="1">
      <alignment/>
      <protection/>
    </xf>
    <xf numFmtId="0" fontId="12" fillId="0" borderId="0" xfId="214" applyFont="1" applyBorder="1" applyProtection="1">
      <alignment/>
      <protection/>
    </xf>
    <xf numFmtId="200" fontId="12" fillId="0" borderId="0" xfId="214" applyNumberFormat="1" applyFont="1" applyBorder="1" applyProtection="1">
      <alignment/>
      <protection/>
    </xf>
    <xf numFmtId="39" fontId="12" fillId="0" borderId="34" xfId="214" applyNumberFormat="1" applyFont="1" applyBorder="1" applyProtection="1">
      <alignment/>
      <protection/>
    </xf>
    <xf numFmtId="39" fontId="12" fillId="0" borderId="0" xfId="214" applyNumberFormat="1" applyFont="1" applyBorder="1" applyProtection="1">
      <alignment/>
      <protection/>
    </xf>
    <xf numFmtId="200" fontId="12" fillId="0" borderId="0" xfId="214" applyNumberFormat="1" applyFont="1" applyBorder="1" applyAlignment="1" applyProtection="1">
      <alignment horizontal="right"/>
      <protection/>
    </xf>
    <xf numFmtId="37" fontId="12" fillId="0" borderId="43" xfId="214" applyNumberFormat="1" applyFont="1" applyBorder="1" applyProtection="1">
      <alignment/>
      <protection/>
    </xf>
    <xf numFmtId="37" fontId="12" fillId="0" borderId="42" xfId="214" applyNumberFormat="1" applyFont="1" applyBorder="1" applyProtection="1">
      <alignment/>
      <protection/>
    </xf>
    <xf numFmtId="39" fontId="12" fillId="0" borderId="43" xfId="214" applyNumberFormat="1" applyFont="1" applyBorder="1" applyProtection="1">
      <alignment/>
      <protection/>
    </xf>
    <xf numFmtId="39" fontId="12" fillId="0" borderId="42" xfId="214" applyNumberFormat="1" applyFont="1" applyBorder="1" applyProtection="1">
      <alignment/>
      <protection/>
    </xf>
    <xf numFmtId="0" fontId="12" fillId="0" borderId="0" xfId="214" applyFont="1" applyBorder="1" applyAlignment="1" applyProtection="1">
      <alignment vertical="center"/>
      <protection/>
    </xf>
    <xf numFmtId="0" fontId="12" fillId="0" borderId="0" xfId="214" applyFont="1" applyBorder="1" applyAlignment="1" applyProtection="1">
      <alignment horizontal="right" vertical="center"/>
      <protection/>
    </xf>
    <xf numFmtId="39" fontId="12" fillId="0" borderId="34" xfId="214" applyNumberFormat="1" applyFont="1" applyBorder="1" applyAlignment="1" applyProtection="1">
      <alignment vertical="center"/>
      <protection/>
    </xf>
    <xf numFmtId="39" fontId="12" fillId="0" borderId="0" xfId="214" applyNumberFormat="1" applyFont="1" applyBorder="1" applyAlignment="1" applyProtection="1">
      <alignment vertical="center"/>
      <protection/>
    </xf>
    <xf numFmtId="0" fontId="12" fillId="0" borderId="0" xfId="214" applyFont="1" applyBorder="1" applyAlignment="1" applyProtection="1">
      <alignment horizontal="right"/>
      <protection/>
    </xf>
    <xf numFmtId="0" fontId="16" fillId="0" borderId="0" xfId="212" applyFont="1" applyBorder="1" applyProtection="1">
      <alignment/>
      <protection/>
    </xf>
    <xf numFmtId="39" fontId="12" fillId="26" borderId="34" xfId="214" applyNumberFormat="1" applyFont="1" applyFill="1" applyBorder="1" applyProtection="1">
      <alignment/>
      <protection/>
    </xf>
    <xf numFmtId="0" fontId="12" fillId="0" borderId="42" xfId="214" applyFont="1" applyBorder="1" applyProtection="1">
      <alignment/>
      <protection/>
    </xf>
    <xf numFmtId="0" fontId="12" fillId="0" borderId="42" xfId="214" applyFont="1" applyBorder="1" applyAlignment="1" applyProtection="1">
      <alignment horizontal="right"/>
      <protection/>
    </xf>
    <xf numFmtId="0" fontId="12" fillId="0" borderId="35" xfId="214" applyFont="1" applyBorder="1" applyProtection="1">
      <alignment/>
      <protection/>
    </xf>
    <xf numFmtId="0" fontId="12" fillId="0" borderId="36" xfId="214" applyFont="1" applyBorder="1" applyAlignment="1" applyProtection="1">
      <alignment vertical="center"/>
      <protection/>
    </xf>
    <xf numFmtId="0" fontId="12" fillId="0" borderId="36" xfId="214" applyFont="1" applyBorder="1" applyAlignment="1" applyProtection="1">
      <alignment horizontal="right" vertical="center"/>
      <protection/>
    </xf>
    <xf numFmtId="39" fontId="12" fillId="0" borderId="60" xfId="214" applyNumberFormat="1" applyFont="1" applyBorder="1" applyAlignment="1" applyProtection="1">
      <alignment vertical="center"/>
      <protection/>
    </xf>
    <xf numFmtId="39" fontId="12" fillId="0" borderId="36" xfId="214" applyNumberFormat="1" applyFont="1" applyBorder="1" applyAlignment="1" applyProtection="1">
      <alignment vertical="center"/>
      <protection/>
    </xf>
    <xf numFmtId="0" fontId="12" fillId="0" borderId="57" xfId="214" applyFont="1" applyBorder="1" applyAlignment="1" applyProtection="1">
      <alignment horizontal="right"/>
      <protection/>
    </xf>
    <xf numFmtId="9" fontId="12" fillId="0" borderId="61" xfId="214" applyNumberFormat="1" applyFont="1" applyBorder="1" applyProtection="1">
      <alignment/>
      <protection/>
    </xf>
    <xf numFmtId="9" fontId="12" fillId="0" borderId="29" xfId="214" applyNumberFormat="1" applyFont="1" applyBorder="1" applyProtection="1">
      <alignment/>
      <protection/>
    </xf>
    <xf numFmtId="10" fontId="12" fillId="0" borderId="29" xfId="214" applyNumberFormat="1" applyFont="1" applyBorder="1" applyProtection="1">
      <alignment/>
      <protection/>
    </xf>
    <xf numFmtId="0" fontId="12" fillId="0" borderId="36" xfId="214" applyFont="1" applyBorder="1" applyProtection="1">
      <alignment/>
      <protection/>
    </xf>
    <xf numFmtId="0" fontId="12" fillId="0" borderId="36" xfId="214" applyFont="1" applyBorder="1" applyAlignment="1" applyProtection="1">
      <alignment horizontal="right"/>
      <protection/>
    </xf>
    <xf numFmtId="10" fontId="12" fillId="26" borderId="37" xfId="214" applyNumberFormat="1" applyFont="1" applyFill="1" applyBorder="1" applyProtection="1">
      <alignment/>
      <protection/>
    </xf>
    <xf numFmtId="10" fontId="12" fillId="0" borderId="0" xfId="214" applyNumberFormat="1" applyFont="1" applyBorder="1" applyProtection="1">
      <alignment/>
      <protection/>
    </xf>
    <xf numFmtId="37" fontId="12" fillId="0" borderId="0" xfId="214" applyNumberFormat="1" applyFont="1" applyProtection="1">
      <alignment/>
      <protection/>
    </xf>
    <xf numFmtId="39" fontId="12" fillId="0" borderId="0" xfId="214" applyNumberFormat="1" applyFont="1" applyProtection="1">
      <alignment/>
      <protection/>
    </xf>
    <xf numFmtId="49" fontId="13" fillId="0" borderId="0" xfId="214" applyNumberFormat="1" applyFont="1" applyProtection="1">
      <alignment/>
      <protection/>
    </xf>
    <xf numFmtId="215" fontId="12" fillId="0" borderId="0" xfId="214" applyNumberFormat="1" applyFont="1" applyProtection="1">
      <alignment/>
      <protection/>
    </xf>
    <xf numFmtId="0" fontId="12" fillId="0" borderId="40" xfId="214" applyFont="1" applyBorder="1" applyAlignment="1" applyProtection="1">
      <alignment horizontal="center" vertical="center"/>
      <protection/>
    </xf>
    <xf numFmtId="0" fontId="12" fillId="0" borderId="62" xfId="214" applyFont="1" applyBorder="1" applyProtection="1">
      <alignment/>
      <protection/>
    </xf>
    <xf numFmtId="0" fontId="12" fillId="0" borderId="63" xfId="214" applyFont="1" applyBorder="1" applyAlignment="1" applyProtection="1">
      <alignment horizontal="right"/>
      <protection/>
    </xf>
    <xf numFmtId="0" fontId="12" fillId="0" borderId="64" xfId="214" applyFont="1" applyBorder="1" applyProtection="1">
      <alignment/>
      <protection/>
    </xf>
    <xf numFmtId="0" fontId="12" fillId="0" borderId="65" xfId="214" applyFont="1" applyBorder="1" applyProtection="1">
      <alignment/>
      <protection/>
    </xf>
    <xf numFmtId="0" fontId="12" fillId="0" borderId="66" xfId="214" applyFont="1" applyBorder="1" applyProtection="1">
      <alignment/>
      <protection/>
    </xf>
    <xf numFmtId="0" fontId="12" fillId="0" borderId="63" xfId="214" applyFont="1" applyBorder="1" applyAlignment="1" applyProtection="1">
      <alignment vertical="center"/>
      <protection/>
    </xf>
    <xf numFmtId="0" fontId="12" fillId="0" borderId="59" xfId="214" applyFont="1" applyBorder="1" applyAlignment="1" applyProtection="1">
      <alignment horizontal="center" vertical="center"/>
      <protection/>
    </xf>
    <xf numFmtId="0" fontId="12" fillId="0" borderId="67" xfId="214" applyFont="1" applyBorder="1" applyAlignment="1" applyProtection="1">
      <alignment horizontal="center" vertical="center"/>
      <protection/>
    </xf>
    <xf numFmtId="0" fontId="12" fillId="0" borderId="68" xfId="214" applyFont="1" applyBorder="1" applyAlignment="1" applyProtection="1">
      <alignment horizontal="center" vertical="center"/>
      <protection/>
    </xf>
    <xf numFmtId="0" fontId="12" fillId="0" borderId="69" xfId="214" applyFont="1" applyBorder="1" applyAlignment="1" applyProtection="1">
      <alignment horizontal="right" vertical="center"/>
      <protection/>
    </xf>
    <xf numFmtId="39" fontId="12" fillId="0" borderId="70" xfId="214" applyNumberFormat="1" applyFont="1" applyBorder="1" applyProtection="1">
      <alignment/>
      <protection/>
    </xf>
    <xf numFmtId="0" fontId="12" fillId="0" borderId="29" xfId="214" applyFont="1" applyBorder="1" applyProtection="1">
      <alignment/>
      <protection/>
    </xf>
    <xf numFmtId="37" fontId="12" fillId="0" borderId="68" xfId="214" applyNumberFormat="1" applyFont="1" applyBorder="1" applyProtection="1">
      <alignment/>
      <protection/>
    </xf>
    <xf numFmtId="0" fontId="12" fillId="0" borderId="69" xfId="214" applyFont="1" applyBorder="1" applyProtection="1">
      <alignment/>
      <protection/>
    </xf>
    <xf numFmtId="0" fontId="12" fillId="0" borderId="71" xfId="214" applyFont="1" applyBorder="1" applyProtection="1">
      <alignment/>
      <protection/>
    </xf>
    <xf numFmtId="39" fontId="12" fillId="0" borderId="68" xfId="214" applyNumberFormat="1" applyFont="1" applyBorder="1" applyProtection="1">
      <alignment/>
      <protection/>
    </xf>
    <xf numFmtId="39" fontId="12" fillId="0" borderId="70" xfId="214" applyNumberFormat="1" applyFont="1" applyBorder="1" applyAlignment="1" applyProtection="1">
      <alignment vertical="center"/>
      <protection/>
    </xf>
    <xf numFmtId="39" fontId="12" fillId="0" borderId="29" xfId="214" applyNumberFormat="1" applyFont="1" applyBorder="1" applyProtection="1">
      <alignment/>
      <protection/>
    </xf>
    <xf numFmtId="39" fontId="12" fillId="0" borderId="37" xfId="214" applyNumberFormat="1" applyFont="1" applyBorder="1" applyProtection="1">
      <alignment/>
      <protection/>
    </xf>
    <xf numFmtId="39" fontId="12" fillId="0" borderId="35" xfId="214" applyNumberFormat="1" applyFont="1" applyBorder="1" applyAlignment="1" applyProtection="1">
      <alignment vertical="center"/>
      <protection/>
    </xf>
    <xf numFmtId="0" fontId="12" fillId="0" borderId="61" xfId="214" applyFont="1" applyBorder="1" applyProtection="1">
      <alignment/>
      <protection/>
    </xf>
    <xf numFmtId="39" fontId="12" fillId="26" borderId="29" xfId="214" applyNumberFormat="1" applyFont="1" applyFill="1" applyBorder="1" applyProtection="1">
      <alignment/>
      <protection/>
    </xf>
    <xf numFmtId="10" fontId="12" fillId="0" borderId="37" xfId="214" applyNumberFormat="1" applyFont="1" applyBorder="1" applyProtection="1">
      <alignment/>
      <protection/>
    </xf>
    <xf numFmtId="0" fontId="17" fillId="0" borderId="0" xfId="214" applyFont="1" applyAlignment="1" applyProtection="1">
      <alignment horizontal="right"/>
      <protection/>
    </xf>
    <xf numFmtId="0" fontId="17" fillId="0" borderId="0" xfId="214" applyFont="1" applyProtection="1">
      <alignment/>
      <protection/>
    </xf>
    <xf numFmtId="0" fontId="13" fillId="0" borderId="0" xfId="214" applyFont="1" applyAlignment="1" applyProtection="1">
      <alignment horizontal="left"/>
      <protection/>
    </xf>
    <xf numFmtId="0" fontId="12" fillId="0" borderId="0" xfId="214" applyFont="1" applyAlignment="1" applyProtection="1">
      <alignment horizontal="left"/>
      <protection/>
    </xf>
    <xf numFmtId="39" fontId="12" fillId="26" borderId="0" xfId="214" applyNumberFormat="1" applyFont="1" applyFill="1" applyProtection="1">
      <alignment/>
      <protection/>
    </xf>
    <xf numFmtId="0" fontId="16" fillId="0" borderId="0" xfId="212" applyFont="1" applyAlignment="1" applyProtection="1">
      <alignment horizontal="right"/>
      <protection/>
    </xf>
    <xf numFmtId="0" fontId="16" fillId="0" borderId="0" xfId="212" applyFont="1" applyProtection="1">
      <alignment/>
      <protection/>
    </xf>
    <xf numFmtId="0" fontId="12" fillId="0" borderId="0" xfId="212" applyFont="1" applyProtection="1">
      <alignment/>
      <protection/>
    </xf>
    <xf numFmtId="39" fontId="16" fillId="0" borderId="0" xfId="212" applyNumberFormat="1" applyFont="1" applyProtection="1">
      <alignment/>
      <protection/>
    </xf>
    <xf numFmtId="0" fontId="12" fillId="0" borderId="0" xfId="214" applyAlignment="1">
      <alignment horizontal="right"/>
      <protection/>
    </xf>
    <xf numFmtId="2" fontId="12" fillId="0" borderId="0" xfId="214" applyNumberFormat="1" applyFont="1" applyProtection="1">
      <alignment/>
      <protection/>
    </xf>
    <xf numFmtId="39" fontId="18" fillId="0" borderId="0" xfId="214" applyNumberFormat="1" applyFont="1" applyProtection="1">
      <alignment/>
      <protection/>
    </xf>
    <xf numFmtId="186" fontId="12" fillId="0" borderId="0" xfId="214" applyNumberFormat="1" applyFont="1" applyProtection="1">
      <alignment/>
      <protection/>
    </xf>
    <xf numFmtId="0" fontId="13" fillId="0" borderId="0" xfId="214" applyFont="1" applyBorder="1" applyProtection="1">
      <alignment/>
      <protection/>
    </xf>
    <xf numFmtId="1" fontId="12" fillId="0" borderId="0" xfId="214" applyNumberFormat="1" applyFont="1" applyProtection="1">
      <alignment/>
      <protection/>
    </xf>
    <xf numFmtId="10" fontId="12" fillId="26" borderId="0" xfId="214" applyNumberFormat="1" applyFont="1" applyFill="1" applyProtection="1">
      <alignment/>
      <protection/>
    </xf>
    <xf numFmtId="10" fontId="12" fillId="0" borderId="0" xfId="214" applyNumberFormat="1" applyFont="1" applyProtection="1">
      <alignment/>
      <protection/>
    </xf>
    <xf numFmtId="0" fontId="16" fillId="0" borderId="0" xfId="212" applyFont="1" applyFill="1" applyProtection="1">
      <alignment/>
      <protection/>
    </xf>
    <xf numFmtId="216" fontId="12" fillId="0" borderId="0" xfId="214" applyNumberFormat="1" applyFont="1" applyProtection="1">
      <alignment/>
      <protection/>
    </xf>
    <xf numFmtId="39" fontId="13" fillId="0" borderId="0" xfId="214" applyNumberFormat="1" applyFont="1" applyProtection="1">
      <alignment/>
      <protection/>
    </xf>
    <xf numFmtId="0" fontId="12" fillId="0" borderId="72" xfId="214" applyFont="1" applyBorder="1" applyProtection="1">
      <alignment/>
      <protection/>
    </xf>
    <xf numFmtId="0" fontId="12" fillId="0" borderId="73" xfId="214" applyFont="1" applyBorder="1" applyAlignment="1" applyProtection="1">
      <alignment horizontal="center"/>
      <protection/>
    </xf>
    <xf numFmtId="0" fontId="12" fillId="0" borderId="73" xfId="214" applyFont="1" applyBorder="1" applyAlignment="1" applyProtection="1">
      <alignment vertical="center"/>
      <protection/>
    </xf>
    <xf numFmtId="0" fontId="12" fillId="0" borderId="73" xfId="214" applyFont="1" applyBorder="1" applyProtection="1">
      <alignment/>
      <protection/>
    </xf>
    <xf numFmtId="0" fontId="12" fillId="0" borderId="73" xfId="214" applyFont="1" applyBorder="1" applyAlignment="1" applyProtection="1">
      <alignment horizontal="center" vertical="center"/>
      <protection/>
    </xf>
    <xf numFmtId="0" fontId="12" fillId="0" borderId="74" xfId="214" applyFont="1" applyBorder="1" applyAlignment="1" applyProtection="1">
      <alignment horizontal="center" vertical="center"/>
      <protection/>
    </xf>
    <xf numFmtId="0" fontId="13" fillId="0" borderId="75" xfId="214" applyFont="1" applyBorder="1" applyAlignment="1" applyProtection="1">
      <alignment horizontal="center" vertical="center"/>
      <protection/>
    </xf>
    <xf numFmtId="0" fontId="12" fillId="0" borderId="76" xfId="214" applyFont="1" applyBorder="1" applyProtection="1">
      <alignment/>
      <protection/>
    </xf>
    <xf numFmtId="200" fontId="12" fillId="0" borderId="0" xfId="214" applyNumberFormat="1" applyFont="1" applyProtection="1">
      <alignment/>
      <protection/>
    </xf>
    <xf numFmtId="217" fontId="12" fillId="0" borderId="34" xfId="214" applyNumberFormat="1" applyFont="1" applyBorder="1" applyProtection="1">
      <alignment/>
      <protection/>
    </xf>
    <xf numFmtId="200" fontId="12" fillId="0" borderId="0" xfId="214" applyNumberFormat="1" applyFont="1" applyAlignment="1" applyProtection="1">
      <alignment horizontal="right"/>
      <protection/>
    </xf>
    <xf numFmtId="0" fontId="12" fillId="0" borderId="0" xfId="214" applyFont="1" applyAlignment="1" applyProtection="1">
      <alignment vertical="center"/>
      <protection/>
    </xf>
    <xf numFmtId="0" fontId="12" fillId="0" borderId="0" xfId="214" applyFont="1" applyAlignment="1" applyProtection="1">
      <alignment horizontal="right" vertical="center"/>
      <protection/>
    </xf>
    <xf numFmtId="39" fontId="12" fillId="0" borderId="0" xfId="214" applyNumberFormat="1" applyFont="1" applyAlignment="1" applyProtection="1">
      <alignment vertical="center"/>
      <protection/>
    </xf>
    <xf numFmtId="39" fontId="12" fillId="0" borderId="43" xfId="214" applyNumberFormat="1" applyFont="1" applyBorder="1" applyAlignment="1" applyProtection="1">
      <alignment vertical="center"/>
      <protection/>
    </xf>
    <xf numFmtId="39" fontId="12" fillId="0" borderId="42" xfId="214" applyNumberFormat="1" applyFont="1" applyBorder="1" applyAlignment="1" applyProtection="1">
      <alignment vertical="center"/>
      <protection/>
    </xf>
    <xf numFmtId="37" fontId="16" fillId="0" borderId="0" xfId="214" applyNumberFormat="1" applyFont="1" applyProtection="1">
      <alignment/>
      <protection/>
    </xf>
    <xf numFmtId="0" fontId="12" fillId="0" borderId="75" xfId="214" applyFont="1" applyBorder="1" applyAlignment="1" applyProtection="1">
      <alignment horizontal="center" vertical="center"/>
      <protection/>
    </xf>
    <xf numFmtId="0" fontId="12" fillId="0" borderId="77" xfId="214" applyFont="1" applyBorder="1" applyProtection="1">
      <alignment/>
      <protection/>
    </xf>
    <xf numFmtId="0" fontId="12" fillId="0" borderId="63" xfId="214" applyFont="1" applyBorder="1" applyAlignment="1" applyProtection="1">
      <alignment horizontal="right" vertical="center"/>
      <protection/>
    </xf>
    <xf numFmtId="217" fontId="12" fillId="0" borderId="70" xfId="214" applyNumberFormat="1" applyFont="1" applyBorder="1" applyProtection="1">
      <alignment/>
      <protection/>
    </xf>
    <xf numFmtId="0" fontId="12" fillId="0" borderId="78" xfId="214" applyFont="1" applyBorder="1" applyProtection="1">
      <alignment/>
      <protection/>
    </xf>
    <xf numFmtId="0" fontId="12" fillId="0" borderId="63" xfId="214" applyFont="1" applyBorder="1" applyProtection="1">
      <alignment/>
      <protection/>
    </xf>
    <xf numFmtId="39" fontId="12" fillId="0" borderId="78" xfId="214" applyNumberFormat="1" applyFont="1" applyBorder="1" applyProtection="1">
      <alignment/>
      <protection/>
    </xf>
    <xf numFmtId="39" fontId="12" fillId="0" borderId="63" xfId="214" applyNumberFormat="1" applyFont="1" applyBorder="1" applyProtection="1">
      <alignment/>
      <protection/>
    </xf>
    <xf numFmtId="39" fontId="12" fillId="0" borderId="68" xfId="214" applyNumberFormat="1" applyFont="1" applyBorder="1" applyAlignment="1" applyProtection="1">
      <alignment vertical="center"/>
      <protection/>
    </xf>
    <xf numFmtId="3" fontId="12" fillId="0" borderId="0" xfId="214" applyNumberFormat="1" applyFont="1" applyProtection="1">
      <alignment/>
      <protection/>
    </xf>
    <xf numFmtId="39" fontId="12" fillId="26" borderId="70" xfId="214" applyNumberFormat="1" applyFont="1" applyFill="1" applyBorder="1" applyProtection="1">
      <alignment/>
      <protection/>
    </xf>
    <xf numFmtId="185" fontId="12" fillId="0" borderId="34" xfId="214" applyNumberFormat="1" applyFont="1" applyBorder="1" applyProtection="1">
      <alignment/>
      <protection/>
    </xf>
    <xf numFmtId="37" fontId="16" fillId="0" borderId="0" xfId="214" applyNumberFormat="1" applyFont="1" applyFill="1" applyProtection="1">
      <alignment/>
      <protection/>
    </xf>
    <xf numFmtId="185" fontId="12" fillId="0" borderId="70" xfId="214" applyNumberFormat="1" applyFont="1" applyBorder="1" applyProtection="1">
      <alignment/>
      <protection/>
    </xf>
    <xf numFmtId="0" fontId="16" fillId="0" borderId="0" xfId="214" applyFont="1" applyProtection="1">
      <alignment/>
      <protection/>
    </xf>
    <xf numFmtId="39" fontId="16" fillId="0" borderId="0" xfId="214" applyNumberFormat="1" applyFont="1" applyProtection="1">
      <alignment/>
      <protection/>
    </xf>
    <xf numFmtId="0" fontId="13" fillId="26" borderId="0" xfId="214" applyFont="1" applyFill="1" applyAlignment="1" applyProtection="1">
      <alignment horizontal="right"/>
      <protection/>
    </xf>
    <xf numFmtId="213" fontId="12" fillId="0" borderId="0" xfId="214" applyNumberFormat="1" applyFont="1">
      <alignment/>
      <protection/>
    </xf>
    <xf numFmtId="182" fontId="12" fillId="0" borderId="0" xfId="214" applyNumberFormat="1" applyFont="1" applyProtection="1">
      <alignment/>
      <protection/>
    </xf>
    <xf numFmtId="186" fontId="16" fillId="0" borderId="0" xfId="214" applyNumberFormat="1" applyFont="1" applyProtection="1">
      <alignment/>
      <protection/>
    </xf>
    <xf numFmtId="218" fontId="12" fillId="0" borderId="0" xfId="214" applyNumberFormat="1" applyFont="1" applyProtection="1">
      <alignment/>
      <protection/>
    </xf>
    <xf numFmtId="182" fontId="12" fillId="0" borderId="0" xfId="16" applyFont="1" applyAlignment="1" applyProtection="1">
      <alignment/>
      <protection/>
    </xf>
    <xf numFmtId="0" fontId="12" fillId="0" borderId="0" xfId="214" applyFont="1" applyFill="1" applyProtection="1">
      <alignment/>
      <protection/>
    </xf>
    <xf numFmtId="202" fontId="12" fillId="0" borderId="0" xfId="214" applyNumberFormat="1" applyFont="1" applyProtection="1">
      <alignment/>
      <protection/>
    </xf>
    <xf numFmtId="216" fontId="12" fillId="0" borderId="0" xfId="16" applyNumberFormat="1" applyFont="1" applyAlignment="1" applyProtection="1">
      <alignment/>
      <protection/>
    </xf>
    <xf numFmtId="219" fontId="12" fillId="0" borderId="0" xfId="214" applyNumberFormat="1" applyFont="1" applyProtection="1">
      <alignment/>
      <protection/>
    </xf>
    <xf numFmtId="190" fontId="12" fillId="0" borderId="0" xfId="214" applyNumberFormat="1" applyFont="1" applyProtection="1">
      <alignment/>
      <protection/>
    </xf>
    <xf numFmtId="213" fontId="12" fillId="0" borderId="0" xfId="214" applyNumberFormat="1" applyFont="1" applyProtection="1">
      <alignment/>
      <protection/>
    </xf>
    <xf numFmtId="0" fontId="13" fillId="0" borderId="0" xfId="214" applyFont="1" applyAlignment="1" applyProtection="1">
      <alignment horizontal="center"/>
      <protection/>
    </xf>
    <xf numFmtId="0" fontId="13" fillId="0" borderId="0" xfId="214" applyFont="1" applyAlignment="1" applyProtection="1">
      <alignment horizontal="left" wrapText="1"/>
      <protection/>
    </xf>
    <xf numFmtId="0" fontId="19" fillId="26" borderId="0" xfId="0" applyFont="1" applyFill="1" applyBorder="1" applyAlignment="1">
      <alignment vertical="center" wrapText="1"/>
    </xf>
    <xf numFmtId="0" fontId="6" fillId="26" borderId="0" xfId="0" applyFont="1" applyFill="1" applyBorder="1" applyAlignment="1">
      <alignment horizontal="center" vertical="center" wrapText="1"/>
    </xf>
    <xf numFmtId="0" fontId="6" fillId="26" borderId="0" xfId="0" applyFont="1" applyFill="1" applyBorder="1" applyAlignment="1">
      <alignment vertical="center" wrapText="1"/>
    </xf>
    <xf numFmtId="4" fontId="6" fillId="26" borderId="0" xfId="0" applyNumberFormat="1" applyFont="1" applyFill="1" applyBorder="1" applyAlignment="1">
      <alignment horizontal="center" vertical="center" wrapText="1"/>
    </xf>
    <xf numFmtId="220" fontId="19" fillId="26" borderId="0" xfId="27" applyNumberFormat="1" applyFont="1" applyFill="1" applyBorder="1" applyAlignment="1">
      <alignment vertical="center" wrapText="1"/>
    </xf>
    <xf numFmtId="0" fontId="20" fillId="5" borderId="16" xfId="0" applyFont="1" applyFill="1" applyBorder="1" applyAlignment="1">
      <alignment horizontal="center" vertical="center" wrapText="1"/>
    </xf>
    <xf numFmtId="0" fontId="21" fillId="5" borderId="16" xfId="211" applyFont="1" applyFill="1" applyBorder="1" applyAlignment="1">
      <alignment horizontal="center" vertical="center" wrapText="1"/>
      <protection/>
    </xf>
    <xf numFmtId="0" fontId="22" fillId="26" borderId="16" xfId="211" applyFill="1" applyBorder="1" applyAlignment="1">
      <alignment horizontal="center" vertical="center"/>
      <protection/>
    </xf>
    <xf numFmtId="0" fontId="22" fillId="26" borderId="16" xfId="211" applyFill="1" applyBorder="1" applyAlignment="1">
      <alignment horizontal="justify" vertical="center" wrapText="1"/>
      <protection/>
    </xf>
    <xf numFmtId="39" fontId="22" fillId="26" borderId="16" xfId="211" applyNumberFormat="1" applyFill="1" applyBorder="1" applyAlignment="1">
      <alignment horizontal="center" vertical="center"/>
      <protection/>
    </xf>
    <xf numFmtId="0" fontId="22" fillId="26" borderId="16" xfId="211" applyFont="1" applyFill="1" applyBorder="1" applyAlignment="1">
      <alignment horizontal="center" vertical="center" wrapText="1"/>
      <protection/>
    </xf>
    <xf numFmtId="0" fontId="22" fillId="26" borderId="16" xfId="211" applyFill="1" applyBorder="1" applyAlignment="1">
      <alignment horizontal="center" vertical="center" wrapText="1"/>
      <protection/>
    </xf>
    <xf numFmtId="0" fontId="22" fillId="26" borderId="16" xfId="211" applyFont="1" applyFill="1" applyBorder="1" applyAlignment="1">
      <alignment horizontal="justify" vertical="center" wrapText="1"/>
      <protection/>
    </xf>
    <xf numFmtId="0" fontId="21" fillId="2" borderId="16" xfId="211" applyFont="1" applyFill="1" applyBorder="1" applyAlignment="1">
      <alignment horizontal="right" vertical="center"/>
      <protection/>
    </xf>
    <xf numFmtId="39" fontId="21" fillId="2" borderId="16" xfId="211" applyNumberFormat="1" applyFont="1" applyFill="1" applyBorder="1" applyAlignment="1">
      <alignment horizontal="center" vertical="center"/>
      <protection/>
    </xf>
    <xf numFmtId="213" fontId="21" fillId="2" borderId="16" xfId="211" applyNumberFormat="1" applyFont="1" applyFill="1" applyBorder="1" applyAlignment="1">
      <alignment horizontal="center" vertical="center"/>
      <protection/>
    </xf>
    <xf numFmtId="0" fontId="6" fillId="26" borderId="0" xfId="215" applyFont="1" applyFill="1" applyAlignment="1">
      <alignment vertical="center"/>
      <protection/>
    </xf>
    <xf numFmtId="0" fontId="6" fillId="26" borderId="0" xfId="215" applyFont="1" applyFill="1" applyAlignment="1">
      <alignment horizontal="center" vertical="center"/>
      <protection/>
    </xf>
    <xf numFmtId="0" fontId="7" fillId="26" borderId="79" xfId="215" applyFont="1" applyFill="1" applyBorder="1" applyAlignment="1">
      <alignment horizontal="center" vertical="center"/>
      <protection/>
    </xf>
    <xf numFmtId="0" fontId="7" fillId="26" borderId="23" xfId="215" applyFont="1" applyFill="1" applyBorder="1" applyAlignment="1">
      <alignment horizontal="center" vertical="center"/>
      <protection/>
    </xf>
    <xf numFmtId="0" fontId="7" fillId="26" borderId="80" xfId="215" applyFont="1" applyFill="1" applyBorder="1" applyAlignment="1">
      <alignment horizontal="center" vertical="center"/>
      <protection/>
    </xf>
    <xf numFmtId="0" fontId="6" fillId="26" borderId="81" xfId="215" applyFont="1" applyFill="1" applyBorder="1" applyAlignment="1">
      <alignment horizontal="center" vertical="center"/>
      <protection/>
    </xf>
    <xf numFmtId="0" fontId="5" fillId="26" borderId="0" xfId="215" applyFont="1" applyFill="1" applyBorder="1" applyAlignment="1">
      <alignment horizontal="center" vertical="center"/>
      <protection/>
    </xf>
    <xf numFmtId="0" fontId="5" fillId="26" borderId="82" xfId="215" applyFont="1" applyFill="1" applyBorder="1" applyAlignment="1">
      <alignment horizontal="center" vertical="center"/>
      <protection/>
    </xf>
    <xf numFmtId="0" fontId="6" fillId="26" borderId="83" xfId="215" applyFont="1" applyFill="1" applyBorder="1" applyAlignment="1">
      <alignment horizontal="center" vertical="center"/>
      <protection/>
    </xf>
    <xf numFmtId="0" fontId="5" fillId="26" borderId="84" xfId="215" applyFont="1" applyFill="1" applyBorder="1" applyAlignment="1">
      <alignment vertical="center"/>
      <protection/>
    </xf>
    <xf numFmtId="0" fontId="5" fillId="26" borderId="85" xfId="215" applyFont="1" applyFill="1" applyBorder="1" applyAlignment="1">
      <alignment horizontal="center" vertical="center"/>
      <protection/>
    </xf>
    <xf numFmtId="0" fontId="6" fillId="26" borderId="86" xfId="215" applyFont="1" applyFill="1" applyBorder="1" applyAlignment="1">
      <alignment horizontal="center" vertical="center"/>
      <protection/>
    </xf>
    <xf numFmtId="0" fontId="5" fillId="26" borderId="87" xfId="215" applyFont="1" applyFill="1" applyBorder="1" applyAlignment="1">
      <alignment horizontal="center" vertical="center"/>
      <protection/>
    </xf>
    <xf numFmtId="0" fontId="5" fillId="26" borderId="88" xfId="215" applyFont="1" applyFill="1" applyBorder="1" applyAlignment="1">
      <alignment horizontal="center" vertical="center"/>
      <protection/>
    </xf>
    <xf numFmtId="0" fontId="6" fillId="26" borderId="89" xfId="215" applyFont="1" applyFill="1" applyBorder="1" applyAlignment="1">
      <alignment vertical="center"/>
      <protection/>
    </xf>
    <xf numFmtId="188" fontId="6" fillId="26" borderId="90" xfId="21" applyNumberFormat="1" applyFont="1" applyFill="1" applyBorder="1" applyAlignment="1">
      <alignment horizontal="center" vertical="center"/>
    </xf>
    <xf numFmtId="0" fontId="6" fillId="26" borderId="91" xfId="215" applyFont="1" applyFill="1" applyBorder="1" applyAlignment="1">
      <alignment vertical="center"/>
      <protection/>
    </xf>
    <xf numFmtId="188" fontId="6" fillId="26" borderId="92" xfId="21" applyNumberFormat="1" applyFont="1" applyFill="1" applyBorder="1" applyAlignment="1">
      <alignment horizontal="center" vertical="center"/>
    </xf>
    <xf numFmtId="0" fontId="5" fillId="26" borderId="93" xfId="215" applyFont="1" applyFill="1" applyBorder="1" applyAlignment="1">
      <alignment horizontal="center" vertical="center"/>
      <protection/>
    </xf>
    <xf numFmtId="188" fontId="5" fillId="26" borderId="94" xfId="21" applyNumberFormat="1" applyFont="1" applyFill="1" applyBorder="1" applyAlignment="1">
      <alignment horizontal="center" vertical="center"/>
    </xf>
    <xf numFmtId="0" fontId="5" fillId="26" borderId="91" xfId="215" applyFont="1" applyFill="1" applyBorder="1" applyAlignment="1">
      <alignment horizontal="center" vertical="center"/>
      <protection/>
    </xf>
    <xf numFmtId="0" fontId="5" fillId="26" borderId="95" xfId="215" applyFont="1" applyFill="1" applyBorder="1" applyAlignment="1">
      <alignment horizontal="center" vertical="center"/>
      <protection/>
    </xf>
    <xf numFmtId="10" fontId="6" fillId="26" borderId="90" xfId="21" applyNumberFormat="1" applyFont="1" applyFill="1" applyBorder="1" applyAlignment="1">
      <alignment horizontal="center" vertical="center"/>
    </xf>
    <xf numFmtId="10" fontId="5" fillId="26" borderId="94" xfId="21" applyNumberFormat="1" applyFont="1" applyFill="1" applyBorder="1" applyAlignment="1">
      <alignment horizontal="center" vertical="center"/>
    </xf>
    <xf numFmtId="0" fontId="5" fillId="26" borderId="96" xfId="215" applyFont="1" applyFill="1" applyBorder="1" applyAlignment="1">
      <alignment horizontal="center" vertical="center"/>
      <protection/>
    </xf>
    <xf numFmtId="0" fontId="5" fillId="26" borderId="97" xfId="215" applyFont="1" applyFill="1" applyBorder="1" applyAlignment="1">
      <alignment horizontal="center" vertical="center"/>
      <protection/>
    </xf>
    <xf numFmtId="10" fontId="6" fillId="26" borderId="92" xfId="21" applyNumberFormat="1" applyFont="1" applyFill="1" applyBorder="1" applyAlignment="1">
      <alignment horizontal="center" vertical="center"/>
    </xf>
    <xf numFmtId="10" fontId="5" fillId="26" borderId="98" xfId="21" applyNumberFormat="1" applyFont="1" applyFill="1" applyBorder="1" applyAlignment="1">
      <alignment horizontal="center" vertical="center"/>
    </xf>
    <xf numFmtId="0" fontId="6" fillId="26" borderId="99" xfId="215" applyFont="1" applyFill="1" applyBorder="1" applyAlignment="1">
      <alignment vertical="center"/>
      <protection/>
    </xf>
    <xf numFmtId="0" fontId="6" fillId="26" borderId="98" xfId="215" applyFont="1" applyFill="1" applyBorder="1" applyAlignment="1">
      <alignment horizontal="center" vertical="center"/>
      <protection/>
    </xf>
    <xf numFmtId="0" fontId="6" fillId="26" borderId="100" xfId="215" applyFont="1" applyFill="1" applyBorder="1" applyAlignment="1">
      <alignment horizontal="center" vertical="center"/>
      <protection/>
    </xf>
    <xf numFmtId="0" fontId="5" fillId="26" borderId="101" xfId="215" applyFont="1" applyFill="1" applyBorder="1" applyAlignment="1">
      <alignment horizontal="center" vertical="center"/>
      <protection/>
    </xf>
    <xf numFmtId="10" fontId="5" fillId="26" borderId="102" xfId="21" applyNumberFormat="1" applyFont="1" applyFill="1" applyBorder="1" applyAlignment="1">
      <alignment horizontal="center" vertical="center"/>
    </xf>
    <xf numFmtId="0" fontId="12" fillId="0" borderId="0" xfId="214" applyFont="1" applyAlignment="1" applyProtection="1" quotePrefix="1">
      <alignment horizontal="right"/>
      <protection/>
    </xf>
    <xf numFmtId="0" fontId="12" fillId="0" borderId="0" xfId="214" applyFont="1" applyAlignment="1" applyProtection="1" quotePrefix="1">
      <alignment horizontal="left"/>
      <protection/>
    </xf>
  </cellXfs>
  <cellStyles count="240">
    <cellStyle name="Normal" xfId="0"/>
    <cellStyle name="40% - Accent1" xfId="15"/>
    <cellStyle name="Comma" xfId="16"/>
    <cellStyle name="Indefinido" xfId="17"/>
    <cellStyle name="Comma [0]" xfId="18"/>
    <cellStyle name="40% - Ênfase 4" xfId="19"/>
    <cellStyle name="20% - Accent3" xfId="20"/>
    <cellStyle name="Percent" xfId="21"/>
    <cellStyle name="Célula Vinculada" xfId="22"/>
    <cellStyle name="Célula de Verificação" xfId="23"/>
    <cellStyle name="Currency [0]" xfId="24"/>
    <cellStyle name="20% - Ênfase 3" xfId="25"/>
    <cellStyle name="V¡rgula" xfId="26"/>
    <cellStyle name="Currency" xfId="27"/>
    <cellStyle name="Followed Hyperlink" xfId="28"/>
    <cellStyle name="PERCENTAGE" xfId="29"/>
    <cellStyle name="Hyperlink" xfId="30"/>
    <cellStyle name="Observação" xfId="31"/>
    <cellStyle name="40% - Ênfase 2" xfId="32"/>
    <cellStyle name="20% - Accent1" xfId="33"/>
    <cellStyle name="60% - Accent1" xfId="34"/>
    <cellStyle name="40% - Ênfase 6" xfId="35"/>
    <cellStyle name="20% - Accent5" xfId="36"/>
    <cellStyle name="Texto de Aviso" xfId="37"/>
    <cellStyle name="Título" xfId="38"/>
    <cellStyle name="Texto Explicativo" xfId="39"/>
    <cellStyle name="F6" xfId="40"/>
    <cellStyle name="Título 1" xfId="41"/>
    <cellStyle name="Ênfase 3" xfId="42"/>
    <cellStyle name="Título 2" xfId="43"/>
    <cellStyle name="Ênfase 4" xfId="44"/>
    <cellStyle name="Título 3" xfId="45"/>
    <cellStyle name="Ênfase 5" xfId="46"/>
    <cellStyle name="Título 4" xfId="47"/>
    <cellStyle name="Ênfase 6" xfId="48"/>
    <cellStyle name="Entrada" xfId="49"/>
    <cellStyle name="Saída" xfId="50"/>
    <cellStyle name="Cálculo" xfId="51"/>
    <cellStyle name="Total" xfId="52"/>
    <cellStyle name="Link Units (2)" xfId="53"/>
    <cellStyle name="40% - Ênfase 1" xfId="54"/>
    <cellStyle name="Text Indent C" xfId="55"/>
    <cellStyle name="Bom" xfId="56"/>
    <cellStyle name="Black" xfId="57"/>
    <cellStyle name="40% - Accent5" xfId="58"/>
    <cellStyle name="Ruim" xfId="59"/>
    <cellStyle name="Neutro" xfId="60"/>
    <cellStyle name="20% - Ênfase 5" xfId="61"/>
    <cellStyle name="Ênfase 1" xfId="62"/>
    <cellStyle name="20% - Ênfase 1" xfId="63"/>
    <cellStyle name="60% - Ênfase 1" xfId="64"/>
    <cellStyle name="Ricardo" xfId="65"/>
    <cellStyle name="20% - Ênfase 6" xfId="66"/>
    <cellStyle name="Ênfase 2" xfId="67"/>
    <cellStyle name="20% - Ênfase 2" xfId="68"/>
    <cellStyle name="60% - Ênfase 2" xfId="69"/>
    <cellStyle name="40% - Ênfase 3" xfId="70"/>
    <cellStyle name="20% - Accent2" xfId="71"/>
    <cellStyle name="60% - Ênfase 3" xfId="72"/>
    <cellStyle name="Date Short" xfId="73"/>
    <cellStyle name="20% - Ênfase 4" xfId="74"/>
    <cellStyle name="60% - Ênfase 4" xfId="75"/>
    <cellStyle name="20% - Accent4" xfId="76"/>
    <cellStyle name="40% - Ênfase 5" xfId="77"/>
    <cellStyle name="60% - Ênfase 5" xfId="78"/>
    <cellStyle name="þ_x001D_ð&quot;&amp;Lý’&amp;Eý_x000B__x0008_¢_x000B__x000C__x0007__x0001__x0001_" xfId="79"/>
    <cellStyle name="60% - Ênfase 6" xfId="80"/>
    <cellStyle name="40% - Accent2" xfId="81"/>
    <cellStyle name="&#10;386grabber=M" xfId="82"/>
    <cellStyle name="60% - Accent2" xfId="83"/>
    <cellStyle name="20% - Accent6" xfId="84"/>
    <cellStyle name="40% - Accent3" xfId="85"/>
    <cellStyle name="Normal - Style1" xfId="86"/>
    <cellStyle name="40% - Accent4" xfId="87"/>
    <cellStyle name="40% - Accent6" xfId="88"/>
    <cellStyle name="60% - Accent3" xfId="89"/>
    <cellStyle name="60% - Accent4" xfId="90"/>
    <cellStyle name="60% - Accent5" xfId="91"/>
    <cellStyle name="60% - Accent6" xfId="92"/>
    <cellStyle name="TableStyleLight1" xfId="93"/>
    <cellStyle name="Followed Hyperlink" xfId="94"/>
    <cellStyle name="A3 297 x 420 mm" xfId="95"/>
    <cellStyle name="Accent1" xfId="96"/>
    <cellStyle name="Accent2" xfId="97"/>
    <cellStyle name="Accent3" xfId="98"/>
    <cellStyle name="Milliers [0]_AR1194" xfId="99"/>
    <cellStyle name="Accent4" xfId="100"/>
    <cellStyle name="Accent5" xfId="101"/>
    <cellStyle name="Accent6" xfId="102"/>
    <cellStyle name="AFE" xfId="103"/>
    <cellStyle name="Normal - Estilo4" xfId="104"/>
    <cellStyle name="apresent" xfId="105"/>
    <cellStyle name="b0let" xfId="106"/>
    <cellStyle name="Bad" xfId="107"/>
    <cellStyle name="Blue" xfId="108"/>
    <cellStyle name="codigo3" xfId="109"/>
    <cellStyle name="Bol-Data" xfId="110"/>
    <cellStyle name="PrePop Currency (0)" xfId="111"/>
    <cellStyle name="bolet" xfId="112"/>
    <cellStyle name="Unprot" xfId="113"/>
    <cellStyle name="Boletim" xfId="114"/>
    <cellStyle name="Calc" xfId="115"/>
    <cellStyle name="Normal 6" xfId="116"/>
    <cellStyle name="Calc Currency (0)" xfId="117"/>
    <cellStyle name="Calc Currency (2)" xfId="118"/>
    <cellStyle name="Calc Percent (0)" xfId="119"/>
    <cellStyle name="Calc Percent (1)" xfId="120"/>
    <cellStyle name="F5" xfId="121"/>
    <cellStyle name="Calc Percent (2)" xfId="122"/>
    <cellStyle name="Calc Units (0)" xfId="123"/>
    <cellStyle name="Calc Units (1)" xfId="124"/>
    <cellStyle name="Calc Units (2)" xfId="125"/>
    <cellStyle name="Calculation" xfId="126"/>
    <cellStyle name="Cancel" xfId="127"/>
    <cellStyle name="Check Cell" xfId="128"/>
    <cellStyle name="codigo01" xfId="129"/>
    <cellStyle name="codigo02" xfId="130"/>
    <cellStyle name="Comma [00]" xfId="131"/>
    <cellStyle name="Monétaire_AR1194" xfId="132"/>
    <cellStyle name="Comma0" xfId="133"/>
    <cellStyle name="Normal - Estilo1" xfId="134"/>
    <cellStyle name="Currency [0]" xfId="135"/>
    <cellStyle name="Currency [00]" xfId="136"/>
    <cellStyle name="DIGITAÇÃO" xfId="137"/>
    <cellStyle name="Currency0" xfId="138"/>
    <cellStyle name="Heading 3" xfId="139"/>
    <cellStyle name="custom" xfId="140"/>
    <cellStyle name="Währung_PERSONAL" xfId="141"/>
    <cellStyle name="Multiple [2]" xfId="142"/>
    <cellStyle name="DELTA" xfId="143"/>
    <cellStyle name="Design" xfId="144"/>
    <cellStyle name="Encabezado 1" xfId="145"/>
    <cellStyle name="Encabezado 2" xfId="146"/>
    <cellStyle name="Enter Currency (0)" xfId="147"/>
    <cellStyle name="Enter Currency (2)" xfId="148"/>
    <cellStyle name="Enter Units (0)" xfId="149"/>
    <cellStyle name="Enter Units (1)" xfId="150"/>
    <cellStyle name="Enter Units (2)" xfId="151"/>
    <cellStyle name="Euro" xfId="152"/>
    <cellStyle name="Explanatory Text" xfId="153"/>
    <cellStyle name="Normal - Estilo8" xfId="154"/>
    <cellStyle name="EY House" xfId="155"/>
    <cellStyle name="F2" xfId="156"/>
    <cellStyle name="F3" xfId="157"/>
    <cellStyle name="F4" xfId="158"/>
    <cellStyle name="Heading 1" xfId="159"/>
    <cellStyle name="F7" xfId="160"/>
    <cellStyle name="Heading 2" xfId="161"/>
    <cellStyle name="F8" xfId="162"/>
    <cellStyle name="Fecha" xfId="163"/>
    <cellStyle name="Output_Manaus Energia" xfId="164"/>
    <cellStyle name="Fijo" xfId="165"/>
    <cellStyle name="Fixed3 - Style3" xfId="166"/>
    <cellStyle name="fundoentrada" xfId="167"/>
    <cellStyle name="general" xfId="168"/>
    <cellStyle name="Good" xfId="169"/>
    <cellStyle name="Output Report Heading" xfId="170"/>
    <cellStyle name="Green" xfId="171"/>
    <cellStyle name="Sep. milhar [0]" xfId="172"/>
    <cellStyle name="Grey" xfId="173"/>
    <cellStyle name="Header1" xfId="174"/>
    <cellStyle name="Header2" xfId="175"/>
    <cellStyle name="Heading 4" xfId="176"/>
    <cellStyle name="Input" xfId="177"/>
    <cellStyle name="Input [yellow]" xfId="178"/>
    <cellStyle name="PrePop Units (2)" xfId="179"/>
    <cellStyle name="Input_%" xfId="180"/>
    <cellStyle name="Link Currency (0)" xfId="181"/>
    <cellStyle name="Link Currency (2)" xfId="182"/>
    <cellStyle name="Link Units (0)" xfId="183"/>
    <cellStyle name="Link Units (1)" xfId="184"/>
    <cellStyle name="Porcentual_EST96" xfId="185"/>
    <cellStyle name="Linked Cell" xfId="186"/>
    <cellStyle name="Millares [0]_CAP-VAP" xfId="187"/>
    <cellStyle name="Millares_CAP-VAP" xfId="188"/>
    <cellStyle name="Milliers_AR1194" xfId="189"/>
    <cellStyle name="Moneda [0]_cap-ptos VAP y SAI" xfId="190"/>
    <cellStyle name="Moneda_cap-ptos VAP y SAI" xfId="191"/>
    <cellStyle name="Monétaire [0]_AR1194" xfId="192"/>
    <cellStyle name="Monetario0" xfId="193"/>
    <cellStyle name="Multiple [0]" xfId="194"/>
    <cellStyle name="Multiple [1]" xfId="195"/>
    <cellStyle name="Separador de milhares 2 2" xfId="196"/>
    <cellStyle name="Neutral" xfId="197"/>
    <cellStyle name="no dec" xfId="198"/>
    <cellStyle name="No-definido" xfId="199"/>
    <cellStyle name="Normal - Estilo2" xfId="200"/>
    <cellStyle name="Normal - Estilo3" xfId="201"/>
    <cellStyle name="Normal - Estilo5" xfId="202"/>
    <cellStyle name="Normal - Estilo6" xfId="203"/>
    <cellStyle name="Normal - Estilo7" xfId="204"/>
    <cellStyle name="Normal 11" xfId="205"/>
    <cellStyle name="Normal 2" xfId="206"/>
    <cellStyle name="Normal 3" xfId="207"/>
    <cellStyle name="Normal 4" xfId="208"/>
    <cellStyle name="Normal 5" xfId="209"/>
    <cellStyle name="uk" xfId="210"/>
    <cellStyle name="Normal 7" xfId="211"/>
    <cellStyle name="Normal_Dados Varrição" xfId="212"/>
    <cellStyle name="Output" xfId="213"/>
    <cellStyle name="Normal_Enterpa Exemplo" xfId="214"/>
    <cellStyle name="Normal_P2-Exemplo Varrição Manual - Sarj" xfId="215"/>
    <cellStyle name="Note" xfId="216"/>
    <cellStyle name="novo" xfId="217"/>
    <cellStyle name="novo1" xfId="218"/>
    <cellStyle name="Number [0]" xfId="219"/>
    <cellStyle name="Number [1]" xfId="220"/>
    <cellStyle name="Number [2]" xfId="221"/>
    <cellStyle name="Œ…‹æØ‚è [0.00]_PLDT" xfId="222"/>
    <cellStyle name="Œ…‹æØ‚è_PLDT" xfId="223"/>
    <cellStyle name="Output Amounts" xfId="224"/>
    <cellStyle name="Output Column Headings" xfId="225"/>
    <cellStyle name="Output Line Items" xfId="226"/>
    <cellStyle name="Output Report Title" xfId="227"/>
    <cellStyle name="Percent [0]" xfId="228"/>
    <cellStyle name="Percent [00]" xfId="229"/>
    <cellStyle name="Percent [1]" xfId="230"/>
    <cellStyle name="Percent [2]" xfId="231"/>
    <cellStyle name="Percentual" xfId="232"/>
    <cellStyle name="Porcentagem 2" xfId="233"/>
    <cellStyle name="Porcentagem 3" xfId="234"/>
    <cellStyle name="Porcentagem 4" xfId="235"/>
    <cellStyle name="PrePop Currency (2)" xfId="236"/>
    <cellStyle name="PrePop Units (0)" xfId="237"/>
    <cellStyle name="PrePop Units (1)" xfId="238"/>
    <cellStyle name="Punto0" xfId="239"/>
    <cellStyle name="Red" xfId="240"/>
    <cellStyle name="rodape" xfId="241"/>
    <cellStyle name="Separador de milhares 2" xfId="242"/>
    <cellStyle name="Separador de milhares 3" xfId="243"/>
    <cellStyle name="Standard_workshop" xfId="244"/>
    <cellStyle name="Text Indent A" xfId="245"/>
    <cellStyle name="Text Indent B" xfId="246"/>
    <cellStyle name="Title" xfId="247"/>
    <cellStyle name="Titulo" xfId="248"/>
    <cellStyle name="Un" xfId="249"/>
    <cellStyle name="Unprot$" xfId="250"/>
    <cellStyle name="Unprotect" xfId="251"/>
    <cellStyle name="Währung [0]_PERSONAL" xfId="252"/>
    <cellStyle name="Warning Text" xfId="25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externalLink" Target="externalLinks/externalLink10.xml" /><Relationship Id="rId22" Type="http://schemas.openxmlformats.org/officeDocument/2006/relationships/externalLink" Target="externalLinks/externalLink11.xml" /><Relationship Id="rId23" Type="http://schemas.openxmlformats.org/officeDocument/2006/relationships/externalLink" Target="externalLinks/externalLink12.xml" /><Relationship Id="rId24" Type="http://schemas.openxmlformats.org/officeDocument/2006/relationships/externalLink" Target="externalLinks/externalLink13.xml" /><Relationship Id="rId25" Type="http://schemas.openxmlformats.org/officeDocument/2006/relationships/externalLink" Target="externalLinks/externalLink14.xml" /><Relationship Id="rId26" Type="http://schemas.openxmlformats.org/officeDocument/2006/relationships/externalLink" Target="externalLinks/externalLink15.xml" /><Relationship Id="rId27" Type="http://schemas.openxmlformats.org/officeDocument/2006/relationships/externalLink" Target="externalLinks/externalLink16.xml" /><Relationship Id="rId2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381000</xdr:colOff>
      <xdr:row>0</xdr:row>
      <xdr:rowOff>0</xdr:rowOff>
    </xdr:from>
    <xdr:ext cx="123825" cy="390525"/>
    <xdr:sp fLocksText="0">
      <xdr:nvSpPr>
        <xdr:cNvPr id="1" name="TextBox 10"/>
        <xdr:cNvSpPr txBox="1">
          <a:spLocks noChangeArrowheads="1"/>
        </xdr:cNvSpPr>
      </xdr:nvSpPr>
      <xdr:spPr>
        <a:xfrm>
          <a:off x="8277225" y="0"/>
          <a:ext cx="1238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381000</xdr:colOff>
      <xdr:row>0</xdr:row>
      <xdr:rowOff>0</xdr:rowOff>
    </xdr:from>
    <xdr:ext cx="123825" cy="390525"/>
    <xdr:sp fLocksText="0">
      <xdr:nvSpPr>
        <xdr:cNvPr id="1" name="TextBox 8"/>
        <xdr:cNvSpPr txBox="1">
          <a:spLocks noChangeArrowheads="1"/>
        </xdr:cNvSpPr>
      </xdr:nvSpPr>
      <xdr:spPr>
        <a:xfrm>
          <a:off x="8277225" y="0"/>
          <a:ext cx="1238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381000</xdr:colOff>
      <xdr:row>0</xdr:row>
      <xdr:rowOff>0</xdr:rowOff>
    </xdr:from>
    <xdr:ext cx="123825" cy="390525"/>
    <xdr:sp fLocksText="0">
      <xdr:nvSpPr>
        <xdr:cNvPr id="1" name="TextBox 8"/>
        <xdr:cNvSpPr txBox="1">
          <a:spLocks noChangeArrowheads="1"/>
        </xdr:cNvSpPr>
      </xdr:nvSpPr>
      <xdr:spPr>
        <a:xfrm>
          <a:off x="8277225" y="0"/>
          <a:ext cx="1238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381000</xdr:colOff>
      <xdr:row>0</xdr:row>
      <xdr:rowOff>0</xdr:rowOff>
    </xdr:from>
    <xdr:ext cx="123825" cy="390525"/>
    <xdr:sp fLocksText="0">
      <xdr:nvSpPr>
        <xdr:cNvPr id="1" name="TextBox 8"/>
        <xdr:cNvSpPr txBox="1">
          <a:spLocks noChangeArrowheads="1"/>
        </xdr:cNvSpPr>
      </xdr:nvSpPr>
      <xdr:spPr>
        <a:xfrm>
          <a:off x="8277225" y="0"/>
          <a:ext cx="1238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381000</xdr:colOff>
      <xdr:row>0</xdr:row>
      <xdr:rowOff>0</xdr:rowOff>
    </xdr:from>
    <xdr:ext cx="123825" cy="390525"/>
    <xdr:sp fLocksText="0">
      <xdr:nvSpPr>
        <xdr:cNvPr id="1" name="TextBox 8"/>
        <xdr:cNvSpPr txBox="1">
          <a:spLocks noChangeArrowheads="1"/>
        </xdr:cNvSpPr>
      </xdr:nvSpPr>
      <xdr:spPr>
        <a:xfrm>
          <a:off x="8277225" y="0"/>
          <a:ext cx="1238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inkExternoRecuperado1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Caio\Dropbox\D:\DOCUME~1\f149774\CONFIG~1\Temp\_ZCTmp.Dir\Luziania_Financial%20Model_v53_(2005.11.17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Flash\PLANOS\SPantAgo\S&#227;o%20Paulo\Construcap\Lote12\CC12_FIN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Caio\Dropbox\Z:\Unova\Noronha\support\Planilha%20model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Caio\Dropbox\D:\Dokumente%20und%20Einstellungen\mil\Eigene%20Dateien\daten\PROJEKTE\BRASILIEN\ICEPORT\Daten_CD\Businessplan%20Iceport_Cash%20Flow%20HPC%2030.4.03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Caio\Dropbox\D:\comum\Portos\OAS\Material%20OAS\Arquivo%20HPC%2006_03_06\analysis%20TSG_BP_final_%20L&#237;via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Caio\Dropbox\D:\Eigene%20Dateien\daten\PROJEKTE\23556_Muuga_Extension\Tables\Financial%20Analysis\Vorlage%20Model\MUUGA%20FINANCIAL%20ANALYSIS%20BASE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Caio\Dropbox\D:\Documents%20and%20Settings\mil\Lokale%20Einstellungen\Temp\Temporary%20Directory%201%20for%20basic%20extension%20final.zip\GAMBIA%20FINANCIAL%20ANALYSIS%20PIER_EXT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5003593\Desktop\Atualiza&#231;&#227;o%20Par&#225;%20de%20Minas%20-%202016\Setor%20de%20Desenvolvimento\Estudos\Munic&#237;pios\2004%20-%202005\Minas%20Gerais\Betim\Estudos%20BTM\Setembro%202004\Planilhas\Novos%20Servi&#231;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Caio\Dropbox\Z:\Documents%20and%20Settings\marcelo\Meus%20documentos\Intertoll\Viaminas\Analyses\Proposta%20atualizada%20jul-2004_Rev26-ABR2005_B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Caio\Dropbox\D:\DOCUME~1\ADMINI~1\CONFIG~1\Temp\Luziania_Financial%20Model_v53_(2005.11.17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5003593\Desktop\Atualiza&#231;&#227;o%20Par&#225;%20de%20Minas%20-%202016\Nova%20Composi&#231;&#227;o%20-%2017.10.16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carlos.barreto\Configura&#231;&#245;es%20locais\Temporary%20Internet%20Files\OLK63\SABESP\SPAT_Financial%20Model_v7_(2006.09.08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Caio\Dropbox\D:\comum\Energia\Furnas\Furnas%20EDP\Modelo_121205_EDP_FURNA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ese.ford.com/USER/METRICS/DENSITY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~1\cgouveia\CONFIG~1\Temp\H.Lotus.Notes.Data\~191605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o Edital 1"/>
      <sheetName val="Resumo Edital 2"/>
      <sheetName val="Resumo Edital 3"/>
      <sheetName val="Cron. Fís-Fin. 01"/>
      <sheetName val="Cron. Fís-Fin. 02"/>
      <sheetName val="Cron. Fís-Fin. 03"/>
      <sheetName val="Cron. Fís-Fin 04"/>
      <sheetName val="Resumo 1"/>
      <sheetName val="Resumo 2"/>
      <sheetName val="Proposta 1"/>
      <sheetName val="Proposta 2"/>
      <sheetName val="Resumo Equip. M.O."/>
      <sheetName val="Variáveis"/>
      <sheetName val="RESUMO GERAL"/>
      <sheetName val="DRE"/>
      <sheetName val="1.1.1 - Varrição"/>
      <sheetName val="1.1 - Capina e Roçada"/>
      <sheetName val="1.2.2 - Capina"/>
      <sheetName val="1.3.1 - Boca"/>
      <sheetName val="2.1 - Cestos"/>
      <sheetName val="2.2 - Cestos"/>
      <sheetName val="2.3 - Cestos"/>
      <sheetName val="2.4 - Cestos"/>
      <sheetName val="2.5 - Cestos"/>
      <sheetName val="3.1 - Veículo"/>
      <sheetName val="1.2 - Capina e Roçada"/>
      <sheetName val="B.D.I."/>
      <sheetName val="A. Adm. Local"/>
      <sheetName val="B. Mão Obra"/>
      <sheetName val="C. Benefício"/>
      <sheetName val="D. Exames Médicos"/>
      <sheetName val="E. Uniforme + EPI"/>
      <sheetName val="F. Veíc. Mat. e Ferr."/>
      <sheetName val="G. Enc. Soc."/>
      <sheetName val="H. B.D.I."/>
      <sheetName val="Dias uteis - Coleta"/>
      <sheetName val="tonelagem"/>
      <sheetName val="Número Habitantes"/>
      <sheetName val="Viagens"/>
      <sheetName val="Veic. Esc. Diurno"/>
      <sheetName val="Veic. Esc. Noturno"/>
      <sheetName val="Total de Veic."/>
      <sheetName val="Quilometragem Total"/>
      <sheetName val="Km Vega+CEEMA (Salvador)"/>
      <sheetName val="Quilometragem de Setor"/>
      <sheetName val="Combustível"/>
      <sheetName val="Número de Garis"/>
      <sheetName val="Número de Veículos de Produção"/>
      <sheetName val="Número de Funcionários Produção"/>
      <sheetName val="Número de Funcionários Coleta"/>
      <sheetName val="Total de Funcionários"/>
      <sheetName val="Sacos Plásticos"/>
      <sheetName val="Numero Varredores Escala"/>
      <sheetName val="km varrida total"/>
      <sheetName val="Dias uteis - Varrição"/>
      <sheetName val="ISO-Tonelada-Total horas pagas"/>
      <sheetName val="ISO-km varrida-horas pagas"/>
      <sheetName val="ISO-Absenteísmo Coletor"/>
      <sheetName val="ISO-Absenteísmo Varredor"/>
      <sheetName val="ISO-Absenteísmo Motorista"/>
      <sheetName val="Esc. Veic."/>
      <sheetName val="TOTAL"/>
      <sheetName val="OBRJUL99)"/>
      <sheetName val="OBRJUL98"/>
      <sheetName val="OBRJU95"/>
      <sheetName val="Basic Data"/>
      <sheetName val="Financing"/>
      <sheetName val="Working Capital"/>
      <sheetName val="P&amp;L"/>
      <sheetName val="Cash_Flow"/>
      <sheetName val="Balance_Sheet"/>
      <sheetName val="NPV_IRR"/>
      <sheetName val="Sensitivity"/>
      <sheetName val="Summary"/>
      <sheetName val="Historic Balance Sheet"/>
      <sheetName val="Hist. P&amp;L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F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apa"/>
      <sheetName val="QD3A"/>
      <sheetName val="QD4A"/>
      <sheetName val="QD1B"/>
      <sheetName val="QD2B"/>
      <sheetName val="QD3B"/>
      <sheetName val="Oferta"/>
      <sheetName val="QD5B"/>
      <sheetName val="QD6B"/>
      <sheetName val="QD7B"/>
      <sheetName val="QD8B"/>
      <sheetName val="QD9B"/>
      <sheetName val="Depreciação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I-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s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Basic Data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asic Data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Basic Da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dos"/>
      <sheetName val="Resumo Geral"/>
      <sheetName val="1-Coleta Dom-Varr-Seletiva"/>
      <sheetName val="3- Coleta RSS"/>
      <sheetName val="2- Varrição Man.- Imp. de Cesto"/>
      <sheetName val="5- Equipe Serv. Diversos"/>
      <sheetName val="6-Cap. Mecanizada"/>
      <sheetName val="7- Usina de Compostagem"/>
      <sheetName val="7- Usina de Triagem"/>
      <sheetName val="8- Unid. Rec. de Entulho"/>
      <sheetName val="4- Tratam. RSS"/>
      <sheetName val="9- Inst. op. Novo Aterro"/>
      <sheetName val="10- Lavagem Vias Públicas"/>
      <sheetName val="11- Campanha Educ. Ambiental"/>
      <sheetName val="13-Operação Atual Aterro"/>
      <sheetName val="ANALISE MÃO DE OBRA"/>
      <sheetName val="ANALISE VEICULOS-EQUIPAMENTOS"/>
      <sheetName val="1-Coleta Dom.Com"/>
      <sheetName val="3-Coleta Dif. Acesso"/>
      <sheetName val="5- Coleta RSS Públic (1)"/>
      <sheetName val="5- Coleta RSS Privad (2)"/>
      <sheetName val="12- Manut. áreas verdes"/>
      <sheetName val="13- Poda de Árvores"/>
      <sheetName val=" Limp. Manual BL"/>
      <sheetName val="11- Coleta Man.Mec de Lograd"/>
      <sheetName val="Despesas Indiretas"/>
      <sheetName val="Mão-de -obra RESUMO"/>
      <sheetName val="Veíc. e Equip. RESUMO "/>
      <sheetName val="3-Veíc. e Equip."/>
      <sheetName val="5-Parâmetros"/>
      <sheetName val="2-Mão-de -obra"/>
      <sheetName val="4-Uniformes"/>
      <sheetName val="1-Base"/>
      <sheetName val="2a-Encargo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MPARATIVO"/>
      <sheetName val="P. Unit"/>
      <sheetName val="CronoFísico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Dividends"/>
      <sheetName val="Deb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. Resumo"/>
      <sheetName val="DRE"/>
      <sheetName val="2. Cronograma"/>
      <sheetName val="3. B.D.I."/>
      <sheetName val="4. Enc. Soc."/>
      <sheetName val="1.1"/>
      <sheetName val="1.2"/>
      <sheetName val="1.3"/>
      <sheetName val="1.4"/>
      <sheetName val="1.5"/>
      <sheetName val="1.6"/>
      <sheetName val="1.7"/>
      <sheetName val="1.8"/>
      <sheetName val="1.9"/>
      <sheetName val="1.10"/>
      <sheetName val="1.11"/>
      <sheetName val="1.12"/>
      <sheetName val="1.13"/>
      <sheetName val="Mão de Obra"/>
      <sheetName val="Benefício"/>
      <sheetName val="Ex. Médico"/>
      <sheetName val=" EPI"/>
      <sheetName val=" Veíc. Mat. e Ferr.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N_16A"/>
      <sheetName val="PN_16B"/>
      <sheetName val="PN_16C"/>
      <sheetName val="PN_DF"/>
      <sheetName val="PN_FC"/>
      <sheetName val="MacroEcs"/>
      <sheetName val="Investments"/>
      <sheetName val="Funding"/>
      <sheetName val="Debt"/>
      <sheetName val="OperCalc"/>
      <sheetName val="Dividends"/>
      <sheetName val="Depreciation"/>
      <sheetName val="Taxes"/>
      <sheetName val="BS"/>
      <sheetName val="CF"/>
      <sheetName val="IS"/>
      <sheetName val="Inputs"/>
      <sheetName val="Results"/>
      <sheetName val="TabAcionista"/>
      <sheetName val="TabAcionista2"/>
      <sheetName val="TabConsolidada"/>
      <sheetName val="Controle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vestimentos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aterial Densitie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roposta"/>
      <sheetName val="Anexo 01"/>
      <sheetName val="Preços Parâmetros"/>
      <sheetName val="Descriçã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34"/>
  <sheetViews>
    <sheetView showGridLines="0" view="pageBreakPreview" zoomScale="80" zoomScaleNormal="80" zoomScaleSheetLayoutView="80" workbookViewId="0" topLeftCell="A1">
      <selection activeCell="B2" sqref="B2:D34"/>
    </sheetView>
  </sheetViews>
  <sheetFormatPr defaultColWidth="11.421875" defaultRowHeight="12.75"/>
  <cols>
    <col min="1" max="1" width="2.8515625" style="245" customWidth="1"/>
    <col min="2" max="2" width="4.00390625" style="246" customWidth="1"/>
    <col min="3" max="3" width="60.8515625" style="245" customWidth="1"/>
    <col min="4" max="4" width="13.8515625" style="246" customWidth="1"/>
    <col min="5" max="5" width="3.421875" style="245" customWidth="1"/>
    <col min="6" max="16384" width="11.421875" style="245" customWidth="1"/>
  </cols>
  <sheetData>
    <row r="1" ht="22.5" customHeight="1"/>
    <row r="2" spans="2:4" ht="33" customHeight="1">
      <c r="B2" s="247" t="s">
        <v>0</v>
      </c>
      <c r="C2" s="248"/>
      <c r="D2" s="249"/>
    </row>
    <row r="3" spans="2:4" ht="24.75" customHeight="1">
      <c r="B3" s="250"/>
      <c r="C3" s="251" t="s">
        <v>1</v>
      </c>
      <c r="D3" s="252" t="s">
        <v>2</v>
      </c>
    </row>
    <row r="4" spans="2:4" ht="13.5">
      <c r="B4" s="253"/>
      <c r="C4" s="254"/>
      <c r="D4" s="255" t="s">
        <v>3</v>
      </c>
    </row>
    <row r="5" spans="2:4" ht="13.5">
      <c r="B5" s="256"/>
      <c r="C5" s="257" t="s">
        <v>4</v>
      </c>
      <c r="D5" s="258"/>
    </row>
    <row r="6" spans="2:4" ht="12.75">
      <c r="B6" s="256">
        <v>1</v>
      </c>
      <c r="C6" s="259" t="s">
        <v>5</v>
      </c>
      <c r="D6" s="260">
        <v>0.2</v>
      </c>
    </row>
    <row r="7" spans="2:4" ht="12.75">
      <c r="B7" s="256">
        <v>2</v>
      </c>
      <c r="C7" s="259" t="s">
        <v>6</v>
      </c>
      <c r="D7" s="260">
        <v>0.08</v>
      </c>
    </row>
    <row r="8" spans="2:4" ht="12.75">
      <c r="B8" s="256">
        <v>3</v>
      </c>
      <c r="C8" s="259" t="s">
        <v>7</v>
      </c>
      <c r="D8" s="260">
        <v>0.015</v>
      </c>
    </row>
    <row r="9" spans="2:4" ht="12.75">
      <c r="B9" s="256">
        <v>4</v>
      </c>
      <c r="C9" s="259" t="s">
        <v>8</v>
      </c>
      <c r="D9" s="260">
        <v>0.012</v>
      </c>
    </row>
    <row r="10" spans="2:4" ht="12.75">
      <c r="B10" s="256">
        <v>5</v>
      </c>
      <c r="C10" s="259" t="s">
        <v>9</v>
      </c>
      <c r="D10" s="260">
        <v>0.006</v>
      </c>
    </row>
    <row r="11" spans="2:4" ht="12.75">
      <c r="B11" s="256">
        <v>6</v>
      </c>
      <c r="C11" s="259" t="s">
        <v>10</v>
      </c>
      <c r="D11" s="260">
        <v>0.002</v>
      </c>
    </row>
    <row r="12" spans="2:4" ht="12.75">
      <c r="B12" s="256">
        <v>7</v>
      </c>
      <c r="C12" s="259" t="s">
        <v>11</v>
      </c>
      <c r="D12" s="260">
        <v>0.025</v>
      </c>
    </row>
    <row r="13" spans="2:4" ht="12.75">
      <c r="B13" s="256">
        <v>8</v>
      </c>
      <c r="C13" s="259" t="s">
        <v>12</v>
      </c>
      <c r="D13" s="260">
        <v>0.03</v>
      </c>
    </row>
    <row r="14" spans="2:4" ht="12.75">
      <c r="B14" s="256">
        <v>9</v>
      </c>
      <c r="C14" s="261" t="s">
        <v>13</v>
      </c>
      <c r="D14" s="262">
        <v>0.005</v>
      </c>
    </row>
    <row r="15" spans="2:4" ht="12.75">
      <c r="B15" s="256"/>
      <c r="C15" s="263" t="s">
        <v>14</v>
      </c>
      <c r="D15" s="264">
        <f>SUM(D6:D14)</f>
        <v>0.3750000000000001</v>
      </c>
    </row>
    <row r="16" spans="2:4" ht="12.75">
      <c r="B16" s="256"/>
      <c r="C16" s="265" t="s">
        <v>15</v>
      </c>
      <c r="D16" s="266"/>
    </row>
    <row r="17" spans="2:4" ht="12.75">
      <c r="B17" s="256">
        <v>10</v>
      </c>
      <c r="C17" s="259" t="s">
        <v>16</v>
      </c>
      <c r="D17" s="267">
        <v>0.0173</v>
      </c>
    </row>
    <row r="18" spans="2:4" ht="12.75">
      <c r="B18" s="256">
        <v>11</v>
      </c>
      <c r="C18" s="259" t="s">
        <v>17</v>
      </c>
      <c r="D18" s="267">
        <v>0.0087</v>
      </c>
    </row>
    <row r="19" spans="2:4" ht="12.75">
      <c r="B19" s="256">
        <v>12</v>
      </c>
      <c r="C19" s="259" t="s">
        <v>18</v>
      </c>
      <c r="D19" s="267">
        <v>0.0011</v>
      </c>
    </row>
    <row r="20" spans="2:4" ht="12.75">
      <c r="B20" s="256">
        <v>13</v>
      </c>
      <c r="C20" s="259" t="s">
        <v>19</v>
      </c>
      <c r="D20" s="267">
        <v>0.0041</v>
      </c>
    </row>
    <row r="21" spans="2:4" ht="12.75">
      <c r="B21" s="256">
        <v>14</v>
      </c>
      <c r="C21" s="259" t="s">
        <v>20</v>
      </c>
      <c r="D21" s="267">
        <v>0.0156</v>
      </c>
    </row>
    <row r="22" spans="2:4" ht="12.75">
      <c r="B22" s="256">
        <v>15</v>
      </c>
      <c r="C22" s="259" t="s">
        <v>21</v>
      </c>
      <c r="D22" s="267">
        <v>0.087</v>
      </c>
    </row>
    <row r="23" spans="2:4" ht="12.75">
      <c r="B23" s="256"/>
      <c r="C23" s="263" t="s">
        <v>22</v>
      </c>
      <c r="D23" s="268">
        <f>SUM(D17:D22)</f>
        <v>0.13379999999999997</v>
      </c>
    </row>
    <row r="24" spans="2:4" ht="12.75">
      <c r="B24" s="256"/>
      <c r="C24" s="269" t="s">
        <v>23</v>
      </c>
      <c r="D24" s="270"/>
    </row>
    <row r="25" spans="2:4" ht="16.5" customHeight="1">
      <c r="B25" s="256">
        <v>16</v>
      </c>
      <c r="C25" s="259" t="s">
        <v>24</v>
      </c>
      <c r="D25" s="267">
        <v>0.0753</v>
      </c>
    </row>
    <row r="26" spans="2:4" ht="12.75">
      <c r="B26" s="256">
        <v>17</v>
      </c>
      <c r="C26" s="259" t="s">
        <v>25</v>
      </c>
      <c r="D26" s="267">
        <v>0.0587</v>
      </c>
    </row>
    <row r="27" spans="2:4" ht="12.75">
      <c r="B27" s="256">
        <v>18</v>
      </c>
      <c r="C27" s="261" t="s">
        <v>26</v>
      </c>
      <c r="D27" s="271">
        <v>0.116</v>
      </c>
    </row>
    <row r="28" spans="2:4" ht="12.75">
      <c r="B28" s="256">
        <v>19</v>
      </c>
      <c r="C28" s="261" t="s">
        <v>27</v>
      </c>
      <c r="D28" s="271">
        <v>0.0047</v>
      </c>
    </row>
    <row r="29" spans="2:4" ht="12.75">
      <c r="B29" s="256"/>
      <c r="C29" s="263" t="s">
        <v>28</v>
      </c>
      <c r="D29" s="268">
        <f>SUM(D25:D28)</f>
        <v>0.2547</v>
      </c>
    </row>
    <row r="30" spans="2:4" ht="12.75">
      <c r="B30" s="256"/>
      <c r="C30" s="269" t="s">
        <v>29</v>
      </c>
      <c r="D30" s="270"/>
    </row>
    <row r="31" spans="2:4" ht="12.75">
      <c r="B31" s="256">
        <v>20</v>
      </c>
      <c r="C31" s="259" t="s">
        <v>30</v>
      </c>
      <c r="D31" s="267">
        <v>0.0494</v>
      </c>
    </row>
    <row r="32" spans="2:4" ht="12.75">
      <c r="B32" s="256"/>
      <c r="C32" s="263" t="s">
        <v>31</v>
      </c>
      <c r="D32" s="272">
        <f>D31</f>
        <v>0.0494</v>
      </c>
    </row>
    <row r="33" spans="2:4" ht="12.75">
      <c r="B33" s="256"/>
      <c r="C33" s="273"/>
      <c r="D33" s="274"/>
    </row>
    <row r="34" spans="2:4" ht="13.5">
      <c r="B34" s="275"/>
      <c r="C34" s="276" t="s">
        <v>32</v>
      </c>
      <c r="D34" s="277">
        <f>D32+D29+D23+D15</f>
        <v>0.8129000000000001</v>
      </c>
    </row>
  </sheetData>
  <sheetProtection/>
  <mergeCells count="5">
    <mergeCell ref="B2:D2"/>
    <mergeCell ref="C5:D5"/>
    <mergeCell ref="C16:D16"/>
    <mergeCell ref="C24:D24"/>
    <mergeCell ref="C30:D30"/>
  </mergeCells>
  <printOptions horizontalCentered="1"/>
  <pageMargins left="0.79" right="0.2" top="0.98" bottom="0.79" header="0.51" footer="0.51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1"/>
  <sheetViews>
    <sheetView zoomScale="70" zoomScaleNormal="70" zoomScaleSheetLayoutView="80" workbookViewId="0" topLeftCell="A1">
      <selection activeCell="G10" sqref="G10"/>
    </sheetView>
  </sheetViews>
  <sheetFormatPr defaultColWidth="8.8515625" defaultRowHeight="12.75"/>
  <cols>
    <col min="1" max="1" width="1.7109375" style="229" customWidth="1"/>
    <col min="2" max="2" width="8.421875" style="230" customWidth="1"/>
    <col min="3" max="3" width="26.7109375" style="231" customWidth="1"/>
    <col min="4" max="4" width="12.7109375" style="231" customWidth="1"/>
    <col min="5" max="5" width="12.140625" style="230" customWidth="1"/>
    <col min="6" max="7" width="15.421875" style="232" customWidth="1"/>
    <col min="8" max="8" width="8.8515625" style="230" customWidth="1"/>
    <col min="9" max="9" width="16.8515625" style="233" bestFit="1" customWidth="1"/>
    <col min="10" max="10" width="14.421875" style="233" bestFit="1" customWidth="1"/>
    <col min="11" max="16384" width="8.8515625" style="229" customWidth="1"/>
  </cols>
  <sheetData>
    <row r="1" ht="6" customHeight="1"/>
    <row r="2" spans="2:7" ht="45" customHeight="1">
      <c r="B2" s="234" t="s">
        <v>33</v>
      </c>
      <c r="C2" s="234"/>
      <c r="D2" s="234"/>
      <c r="E2" s="234"/>
      <c r="F2" s="234"/>
      <c r="G2" s="234"/>
    </row>
    <row r="3" spans="2:7" ht="42.75" customHeight="1">
      <c r="B3" s="235" t="s">
        <v>34</v>
      </c>
      <c r="C3" s="235" t="s">
        <v>35</v>
      </c>
      <c r="D3" s="235" t="s">
        <v>36</v>
      </c>
      <c r="E3" s="235" t="s">
        <v>37</v>
      </c>
      <c r="F3" s="235" t="s">
        <v>38</v>
      </c>
      <c r="G3" s="235" t="s">
        <v>39</v>
      </c>
    </row>
    <row r="4" spans="2:7" ht="67.5" customHeight="1">
      <c r="B4" s="236" t="s">
        <v>40</v>
      </c>
      <c r="C4" s="237" t="s">
        <v>41</v>
      </c>
      <c r="D4" s="236" t="s">
        <v>42</v>
      </c>
      <c r="E4" s="236">
        <v>2000</v>
      </c>
      <c r="F4" s="238">
        <v>211.65</v>
      </c>
      <c r="G4" s="238">
        <f aca="true" t="shared" si="0" ref="G4:G9">E4*F4</f>
        <v>423300</v>
      </c>
    </row>
    <row r="5" spans="2:7" ht="75" customHeight="1">
      <c r="B5" s="236" t="s">
        <v>43</v>
      </c>
      <c r="C5" s="237" t="s">
        <v>44</v>
      </c>
      <c r="D5" s="239" t="s">
        <v>45</v>
      </c>
      <c r="E5" s="236">
        <v>70000</v>
      </c>
      <c r="F5" s="238">
        <f>'CAPINA SEDE'!$I$350</f>
        <v>2.06</v>
      </c>
      <c r="G5" s="238">
        <f t="shared" si="0"/>
        <v>144200</v>
      </c>
    </row>
    <row r="6" spans="2:7" ht="67.5" customHeight="1">
      <c r="B6" s="236" t="s">
        <v>46</v>
      </c>
      <c r="C6" s="237" t="s">
        <v>47</v>
      </c>
      <c r="D6" s="236" t="s">
        <v>48</v>
      </c>
      <c r="E6" s="236">
        <v>1670</v>
      </c>
      <c r="F6" s="238">
        <f>'VARRIÇÃO SEDE'!$I$187</f>
        <v>82.04</v>
      </c>
      <c r="G6" s="238">
        <f t="shared" si="0"/>
        <v>137006.80000000002</v>
      </c>
    </row>
    <row r="7" spans="2:11" ht="67.5" customHeight="1">
      <c r="B7" s="236" t="s">
        <v>49</v>
      </c>
      <c r="C7" s="237" t="s">
        <v>50</v>
      </c>
      <c r="D7" s="240" t="s">
        <v>51</v>
      </c>
      <c r="E7" s="236">
        <v>204</v>
      </c>
      <c r="F7" s="238">
        <f>'PINTURA SEDE'!$I$173</f>
        <v>73.63</v>
      </c>
      <c r="G7" s="238">
        <f t="shared" si="0"/>
        <v>15020.519999999999</v>
      </c>
      <c r="K7" s="233"/>
    </row>
    <row r="8" spans="2:11" ht="80.25" customHeight="1">
      <c r="B8" s="236">
        <v>1.5</v>
      </c>
      <c r="C8" s="241" t="s">
        <v>52</v>
      </c>
      <c r="D8" s="240" t="s">
        <v>53</v>
      </c>
      <c r="E8" s="236">
        <v>1</v>
      </c>
      <c r="F8" s="238">
        <f>'HIHIENIZAÇÃO SEDE'!$I$223</f>
        <v>31486.96</v>
      </c>
      <c r="G8" s="238">
        <f t="shared" si="0"/>
        <v>31486.96</v>
      </c>
      <c r="K8" s="233"/>
    </row>
    <row r="9" spans="2:7" ht="75" customHeight="1">
      <c r="B9" s="236">
        <v>1.6</v>
      </c>
      <c r="C9" s="241" t="s">
        <v>54</v>
      </c>
      <c r="D9" s="240" t="s">
        <v>53</v>
      </c>
      <c r="E9" s="236">
        <v>1</v>
      </c>
      <c r="F9" s="238">
        <f>'Adm. Projeto'!$F$34</f>
        <v>48334.61205</v>
      </c>
      <c r="G9" s="238">
        <f t="shared" si="0"/>
        <v>48334.61205</v>
      </c>
    </row>
    <row r="10" spans="2:7" ht="33" customHeight="1">
      <c r="B10" s="242" t="s">
        <v>55</v>
      </c>
      <c r="C10" s="242"/>
      <c r="D10" s="242"/>
      <c r="E10" s="242"/>
      <c r="F10" s="242"/>
      <c r="G10" s="243">
        <f>SUM(G4:G9)</f>
        <v>799348.89205</v>
      </c>
    </row>
    <row r="11" spans="2:7" ht="33" customHeight="1">
      <c r="B11" s="242" t="s">
        <v>56</v>
      </c>
      <c r="C11" s="242"/>
      <c r="D11" s="242"/>
      <c r="E11" s="242"/>
      <c r="F11" s="242"/>
      <c r="G11" s="244">
        <f>G10*6</f>
        <v>4796093.3523</v>
      </c>
    </row>
  </sheetData>
  <sheetProtection/>
  <mergeCells count="3">
    <mergeCell ref="B2:G2"/>
    <mergeCell ref="B10:F10"/>
    <mergeCell ref="B11:F11"/>
  </mergeCells>
  <printOptions horizontalCentered="1"/>
  <pageMargins left="0.79" right="0.79" top="0.98" bottom="0.2" header="0.31" footer="0.31"/>
  <pageSetup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P614"/>
  <sheetViews>
    <sheetView showGridLines="0" defaultGridColor="0" view="pageBreakPreview" zoomScale="81" zoomScaleNormal="70" zoomScaleSheetLayoutView="81" colorId="22" workbookViewId="0" topLeftCell="A584">
      <selection activeCell="K614" sqref="K614"/>
    </sheetView>
  </sheetViews>
  <sheetFormatPr defaultColWidth="15.140625" defaultRowHeight="12.75"/>
  <cols>
    <col min="1" max="1" width="7.8515625" style="52" customWidth="1"/>
    <col min="2" max="2" width="9.8515625" style="53" customWidth="1"/>
    <col min="3" max="3" width="31.8515625" style="53" customWidth="1"/>
    <col min="4" max="4" width="2.28125" style="53" customWidth="1"/>
    <col min="5" max="5" width="19.421875" style="53" bestFit="1" customWidth="1"/>
    <col min="6" max="6" width="2.28125" style="53" customWidth="1"/>
    <col min="7" max="7" width="18.421875" style="53" customWidth="1"/>
    <col min="8" max="8" width="2.28125" style="53" customWidth="1"/>
    <col min="9" max="9" width="20.8515625" style="53" customWidth="1"/>
    <col min="10" max="10" width="3.28125" style="53" customWidth="1"/>
    <col min="11" max="11" width="19.00390625" style="53" customWidth="1"/>
    <col min="12" max="12" width="2.28125" style="53" customWidth="1"/>
    <col min="13" max="13" width="14.8515625" style="53" customWidth="1"/>
    <col min="14" max="14" width="2.28125" style="53" customWidth="1"/>
    <col min="15" max="16" width="15.140625" style="53" customWidth="1"/>
    <col min="17" max="21" width="15.140625" style="53" hidden="1" customWidth="1"/>
    <col min="22" max="16384" width="15.140625" style="53" customWidth="1"/>
  </cols>
  <sheetData>
    <row r="1" spans="1:14" ht="84" customHeight="1">
      <c r="A1" s="54" t="str">
        <f>RESUMO!C4</f>
        <v>Coleta Conteinerizada, Transporte e Disposição do Lixo Urbano.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15.75" customHeight="1">
      <c r="A2" s="58" t="s">
        <v>57</v>
      </c>
      <c r="B2" s="59"/>
      <c r="C2" s="59"/>
      <c r="D2" s="59"/>
      <c r="E2" s="60" t="s">
        <v>58</v>
      </c>
      <c r="F2" s="61"/>
      <c r="G2" s="61"/>
      <c r="H2" s="61"/>
      <c r="I2" s="61"/>
      <c r="J2" s="61"/>
      <c r="K2" s="61"/>
      <c r="L2" s="59"/>
      <c r="M2" s="59"/>
      <c r="N2" s="61"/>
    </row>
    <row r="3" spans="1:14" ht="15.75" customHeight="1">
      <c r="A3" s="62"/>
      <c r="B3" s="61"/>
      <c r="C3" s="61"/>
      <c r="D3" s="61" t="s">
        <v>57</v>
      </c>
      <c r="E3" s="61"/>
      <c r="F3" s="61"/>
      <c r="G3" s="61"/>
      <c r="H3" s="61"/>
      <c r="I3" s="61" t="s">
        <v>59</v>
      </c>
      <c r="J3" s="61"/>
      <c r="K3" s="136" t="s">
        <v>60</v>
      </c>
      <c r="L3" s="61"/>
      <c r="M3" s="58"/>
      <c r="N3" s="61"/>
    </row>
    <row r="4" spans="1:14" ht="15.75">
      <c r="A4" s="62"/>
      <c r="B4" s="61"/>
      <c r="C4" s="61"/>
      <c r="D4" s="61"/>
      <c r="L4" s="61"/>
      <c r="M4" s="137"/>
      <c r="N4" s="61"/>
    </row>
    <row r="5" spans="1:14" ht="15.75">
      <c r="A5" s="62"/>
      <c r="B5" s="61"/>
      <c r="C5" s="61" t="s">
        <v>57</v>
      </c>
      <c r="D5" s="61" t="s">
        <v>61</v>
      </c>
      <c r="E5" s="61" t="s">
        <v>61</v>
      </c>
      <c r="F5" s="61" t="s">
        <v>61</v>
      </c>
      <c r="G5" s="61" t="s">
        <v>61</v>
      </c>
      <c r="H5" s="61" t="s">
        <v>61</v>
      </c>
      <c r="I5" s="61" t="s">
        <v>61</v>
      </c>
      <c r="J5" s="61" t="s">
        <v>61</v>
      </c>
      <c r="K5" s="61"/>
      <c r="L5" s="61"/>
      <c r="M5" s="61"/>
      <c r="N5" s="61"/>
    </row>
    <row r="6" spans="1:14" ht="15.75">
      <c r="A6" s="63"/>
      <c r="B6" s="60" t="s">
        <v>62</v>
      </c>
      <c r="C6" s="60" t="s">
        <v>63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</row>
    <row r="7" spans="1:14" ht="15.75">
      <c r="A7" s="62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</row>
    <row r="8" spans="1:14" ht="24" customHeight="1">
      <c r="A8" s="62"/>
      <c r="B8" s="64"/>
      <c r="C8" s="65" t="s">
        <v>1</v>
      </c>
      <c r="D8" s="66"/>
      <c r="E8" s="67"/>
      <c r="F8" s="68" t="s">
        <v>64</v>
      </c>
      <c r="G8" s="69"/>
      <c r="H8" s="69"/>
      <c r="I8" s="138"/>
      <c r="J8" s="68" t="s">
        <v>65</v>
      </c>
      <c r="K8" s="66"/>
      <c r="L8" s="139"/>
      <c r="M8" s="61"/>
      <c r="N8" s="61"/>
    </row>
    <row r="9" spans="1:14" ht="24" customHeight="1">
      <c r="A9" s="62"/>
      <c r="B9" s="70"/>
      <c r="C9" s="71"/>
      <c r="D9" s="71"/>
      <c r="E9" s="72" t="s">
        <v>66</v>
      </c>
      <c r="F9" s="73"/>
      <c r="G9" s="74" t="s">
        <v>67</v>
      </c>
      <c r="H9" s="73"/>
      <c r="I9" s="72" t="s">
        <v>66</v>
      </c>
      <c r="J9" s="73"/>
      <c r="K9" s="74" t="s">
        <v>67</v>
      </c>
      <c r="L9" s="140"/>
      <c r="M9" s="58"/>
      <c r="N9" s="61"/>
    </row>
    <row r="10" spans="1:14" ht="15.75">
      <c r="A10" s="62"/>
      <c r="B10" s="75"/>
      <c r="C10" s="76" t="s">
        <v>68</v>
      </c>
      <c r="D10" s="76"/>
      <c r="E10" s="77">
        <f aca="true" t="shared" si="0" ref="E10:I10">E17</f>
        <v>6</v>
      </c>
      <c r="F10" s="78"/>
      <c r="G10" s="79">
        <f t="shared" si="0"/>
        <v>3</v>
      </c>
      <c r="H10" s="78"/>
      <c r="I10" s="77">
        <f t="shared" si="0"/>
        <v>16</v>
      </c>
      <c r="J10" s="78"/>
      <c r="K10" s="79">
        <f>K17</f>
        <v>9</v>
      </c>
      <c r="L10" s="141"/>
      <c r="M10" s="61"/>
      <c r="N10" s="61"/>
    </row>
    <row r="11" spans="1:14" ht="15.75">
      <c r="A11" s="62"/>
      <c r="B11" s="80"/>
      <c r="C11" s="81" t="s">
        <v>69</v>
      </c>
      <c r="D11" s="81"/>
      <c r="E11" s="82">
        <f>ROUND(E10/6,1)*0</f>
        <v>0</v>
      </c>
      <c r="F11" s="83"/>
      <c r="G11" s="84">
        <v>0</v>
      </c>
      <c r="H11" s="83"/>
      <c r="I11" s="82">
        <f>ROUND(I10/6,1)*0</f>
        <v>0</v>
      </c>
      <c r="J11" s="83"/>
      <c r="K11" s="84">
        <v>0</v>
      </c>
      <c r="L11" s="142"/>
      <c r="M11" s="61"/>
      <c r="N11" s="61"/>
    </row>
    <row r="12" spans="1:14" ht="15.75">
      <c r="A12" s="62"/>
      <c r="B12" s="80"/>
      <c r="C12" s="85" t="s">
        <v>70</v>
      </c>
      <c r="D12" s="81"/>
      <c r="E12" s="82">
        <f aca="true" t="shared" si="1" ref="E12:I12">E10+E11</f>
        <v>6</v>
      </c>
      <c r="F12" s="83"/>
      <c r="G12" s="84">
        <f t="shared" si="1"/>
        <v>3</v>
      </c>
      <c r="H12" s="83"/>
      <c r="I12" s="82">
        <f t="shared" si="1"/>
        <v>16</v>
      </c>
      <c r="J12" s="83"/>
      <c r="K12" s="84">
        <f>K10+K11</f>
        <v>9</v>
      </c>
      <c r="L12" s="142"/>
      <c r="M12" s="61"/>
      <c r="N12" s="61"/>
    </row>
    <row r="13" spans="1:14" ht="15.75">
      <c r="A13" s="62"/>
      <c r="B13" s="80"/>
      <c r="C13" s="81" t="s">
        <v>71</v>
      </c>
      <c r="D13" s="81"/>
      <c r="E13" s="82">
        <f>ROUND(E12*0.04,2)</f>
        <v>0.24</v>
      </c>
      <c r="F13" s="83"/>
      <c r="G13" s="82">
        <f>ROUND(G12*0.04,2)</f>
        <v>0.12</v>
      </c>
      <c r="H13" s="83"/>
      <c r="I13" s="82">
        <v>0</v>
      </c>
      <c r="J13" s="83"/>
      <c r="K13" s="82">
        <v>0</v>
      </c>
      <c r="L13" s="142"/>
      <c r="M13" s="61"/>
      <c r="N13" s="61"/>
    </row>
    <row r="14" spans="1:14" ht="15.75">
      <c r="A14" s="62"/>
      <c r="B14" s="80"/>
      <c r="C14" s="85" t="s">
        <v>70</v>
      </c>
      <c r="D14" s="81"/>
      <c r="E14" s="82">
        <v>0</v>
      </c>
      <c r="F14" s="83"/>
      <c r="G14" s="84">
        <v>0</v>
      </c>
      <c r="H14" s="83"/>
      <c r="I14" s="82">
        <f>I12+I13</f>
        <v>16</v>
      </c>
      <c r="J14" s="83"/>
      <c r="K14" s="84">
        <f>K12+K13</f>
        <v>9</v>
      </c>
      <c r="L14" s="142"/>
      <c r="M14" s="61"/>
      <c r="N14" s="61"/>
    </row>
    <row r="15" spans="1:14" ht="15.75">
      <c r="A15" s="62"/>
      <c r="B15" s="80"/>
      <c r="C15" s="81" t="s">
        <v>72</v>
      </c>
      <c r="D15" s="81"/>
      <c r="E15" s="82">
        <v>0</v>
      </c>
      <c r="F15" s="82"/>
      <c r="G15" s="82">
        <v>0</v>
      </c>
      <c r="H15" s="82"/>
      <c r="I15" s="82">
        <v>0</v>
      </c>
      <c r="J15" s="82"/>
      <c r="K15" s="82">
        <v>0</v>
      </c>
      <c r="L15" s="142"/>
      <c r="M15" s="61"/>
      <c r="N15" s="61"/>
    </row>
    <row r="16" spans="1:14" ht="15.75">
      <c r="A16" s="62"/>
      <c r="B16" s="86"/>
      <c r="C16" s="87" t="s">
        <v>73</v>
      </c>
      <c r="D16" s="88"/>
      <c r="E16" s="89">
        <f aca="true" t="shared" si="2" ref="E16:I16">ROUND(+E14+E15,1)</f>
        <v>0</v>
      </c>
      <c r="F16" s="90"/>
      <c r="G16" s="91">
        <f t="shared" si="2"/>
        <v>0</v>
      </c>
      <c r="H16" s="90"/>
      <c r="I16" s="89">
        <f t="shared" si="2"/>
        <v>16</v>
      </c>
      <c r="J16" s="90"/>
      <c r="K16" s="91">
        <f>ROUND(+K14+K15,1)</f>
        <v>9</v>
      </c>
      <c r="L16" s="143"/>
      <c r="M16" s="61"/>
      <c r="N16" s="61"/>
    </row>
    <row r="17" spans="1:14" ht="24" customHeight="1">
      <c r="A17" s="62"/>
      <c r="B17" s="70"/>
      <c r="C17" s="71" t="s">
        <v>74</v>
      </c>
      <c r="D17" s="71"/>
      <c r="E17" s="92">
        <v>6</v>
      </c>
      <c r="F17" s="71"/>
      <c r="G17" s="92">
        <v>3</v>
      </c>
      <c r="H17" s="71"/>
      <c r="I17" s="92">
        <f>4*3+2*2</f>
        <v>16</v>
      </c>
      <c r="J17" s="71"/>
      <c r="K17" s="92">
        <f>G17*3</f>
        <v>9</v>
      </c>
      <c r="L17" s="144"/>
      <c r="M17" s="134"/>
      <c r="N17" s="61"/>
    </row>
    <row r="18" spans="1:14" ht="15.75">
      <c r="A18" s="62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</row>
    <row r="19" spans="1:14" ht="24" customHeight="1">
      <c r="A19" s="62"/>
      <c r="B19" s="64"/>
      <c r="C19" s="65" t="s">
        <v>1</v>
      </c>
      <c r="D19" s="66"/>
      <c r="E19" s="67"/>
      <c r="F19" s="68" t="s">
        <v>75</v>
      </c>
      <c r="G19" s="69"/>
      <c r="H19" s="69"/>
      <c r="I19" s="138"/>
      <c r="J19" s="68" t="s">
        <v>76</v>
      </c>
      <c r="K19" s="66"/>
      <c r="L19" s="139"/>
      <c r="M19" s="61"/>
      <c r="N19" s="61"/>
    </row>
    <row r="20" spans="1:14" ht="24" customHeight="1">
      <c r="A20" s="62"/>
      <c r="B20" s="70"/>
      <c r="C20" s="71"/>
      <c r="D20" s="71"/>
      <c r="E20" s="72" t="s">
        <v>66</v>
      </c>
      <c r="F20" s="73"/>
      <c r="G20" s="74" t="s">
        <v>67</v>
      </c>
      <c r="H20" s="73"/>
      <c r="I20" s="72" t="s">
        <v>66</v>
      </c>
      <c r="J20" s="73"/>
      <c r="K20" s="74" t="s">
        <v>67</v>
      </c>
      <c r="L20" s="140"/>
      <c r="M20" s="58"/>
      <c r="N20" s="61"/>
    </row>
    <row r="21" spans="1:14" ht="15.75">
      <c r="A21" s="62"/>
      <c r="B21" s="75"/>
      <c r="C21" s="76" t="s">
        <v>68</v>
      </c>
      <c r="D21" s="76"/>
      <c r="E21" s="77">
        <v>1</v>
      </c>
      <c r="F21" s="78"/>
      <c r="G21" s="79">
        <v>0</v>
      </c>
      <c r="H21" s="78"/>
      <c r="I21" s="77">
        <v>0</v>
      </c>
      <c r="J21" s="78"/>
      <c r="K21" s="79">
        <v>1</v>
      </c>
      <c r="L21" s="141"/>
      <c r="M21" s="61"/>
      <c r="N21" s="61"/>
    </row>
    <row r="22" spans="1:14" ht="15.75">
      <c r="A22" s="62"/>
      <c r="B22" s="80"/>
      <c r="C22" s="81" t="s">
        <v>69</v>
      </c>
      <c r="D22" s="81"/>
      <c r="E22" s="82">
        <f>ROUND(G13/6,1)*0</f>
        <v>0</v>
      </c>
      <c r="F22" s="83"/>
      <c r="G22" s="84">
        <v>0</v>
      </c>
      <c r="H22" s="83"/>
      <c r="I22" s="82">
        <f>ROUND(G14/6,1)*0</f>
        <v>0</v>
      </c>
      <c r="J22" s="83"/>
      <c r="K22" s="84">
        <v>0</v>
      </c>
      <c r="L22" s="142"/>
      <c r="M22" s="61"/>
      <c r="N22" s="61"/>
    </row>
    <row r="23" spans="1:14" ht="15.75">
      <c r="A23" s="62"/>
      <c r="B23" s="80"/>
      <c r="C23" s="85" t="s">
        <v>70</v>
      </c>
      <c r="D23" s="81"/>
      <c r="E23" s="82">
        <f aca="true" t="shared" si="3" ref="E23:I23">E21+E22</f>
        <v>1</v>
      </c>
      <c r="F23" s="83"/>
      <c r="G23" s="84">
        <f t="shared" si="3"/>
        <v>0</v>
      </c>
      <c r="H23" s="83"/>
      <c r="I23" s="82">
        <f t="shared" si="3"/>
        <v>0</v>
      </c>
      <c r="J23" s="83"/>
      <c r="K23" s="84">
        <f>K21+K22</f>
        <v>1</v>
      </c>
      <c r="L23" s="142"/>
      <c r="M23" s="61"/>
      <c r="N23" s="61"/>
    </row>
    <row r="24" spans="1:14" ht="15.75">
      <c r="A24" s="62"/>
      <c r="B24" s="80"/>
      <c r="C24" s="81" t="s">
        <v>77</v>
      </c>
      <c r="D24" s="81"/>
      <c r="E24" s="82">
        <f>ROUND(E23*0.04,2)</f>
        <v>0.04</v>
      </c>
      <c r="F24" s="83"/>
      <c r="G24" s="82">
        <f>ROUND(G23*0.04,2)</f>
        <v>0</v>
      </c>
      <c r="H24" s="83"/>
      <c r="I24" s="82">
        <v>0</v>
      </c>
      <c r="J24" s="83"/>
      <c r="K24" s="82">
        <f>ROUND(K23*0.04,2)</f>
        <v>0.04</v>
      </c>
      <c r="L24" s="142"/>
      <c r="M24" s="61"/>
      <c r="N24" s="61"/>
    </row>
    <row r="25" spans="1:14" ht="15.75">
      <c r="A25" s="62"/>
      <c r="B25" s="80"/>
      <c r="C25" s="85" t="s">
        <v>70</v>
      </c>
      <c r="D25" s="81"/>
      <c r="E25" s="82">
        <f aca="true" t="shared" si="4" ref="E25:I25">E23+E24</f>
        <v>1.04</v>
      </c>
      <c r="F25" s="83"/>
      <c r="G25" s="84">
        <f t="shared" si="4"/>
        <v>0</v>
      </c>
      <c r="H25" s="83"/>
      <c r="I25" s="82">
        <f t="shared" si="4"/>
        <v>0</v>
      </c>
      <c r="J25" s="83"/>
      <c r="K25" s="84">
        <f>K23+K24</f>
        <v>1.04</v>
      </c>
      <c r="L25" s="142"/>
      <c r="M25" s="61"/>
      <c r="N25" s="61"/>
    </row>
    <row r="26" spans="1:14" ht="15.75">
      <c r="A26" s="62"/>
      <c r="B26" s="80"/>
      <c r="C26" s="81" t="s">
        <v>72</v>
      </c>
      <c r="D26" s="81"/>
      <c r="E26" s="82">
        <f>0.1*E21</f>
        <v>0.1</v>
      </c>
      <c r="F26" s="82"/>
      <c r="G26" s="82">
        <f>0.1*G21</f>
        <v>0</v>
      </c>
      <c r="H26" s="82"/>
      <c r="I26" s="82">
        <v>0</v>
      </c>
      <c r="J26" s="82"/>
      <c r="K26" s="82">
        <f>0.2*K21</f>
        <v>0.2</v>
      </c>
      <c r="L26" s="142"/>
      <c r="M26" s="61"/>
      <c r="N26" s="61"/>
    </row>
    <row r="27" spans="1:14" ht="15.75">
      <c r="A27" s="62"/>
      <c r="B27" s="86"/>
      <c r="C27" s="87" t="s">
        <v>73</v>
      </c>
      <c r="D27" s="88"/>
      <c r="E27" s="89">
        <f aca="true" t="shared" si="5" ref="E27:I27">ROUND(+E25+E26,1)</f>
        <v>1.1</v>
      </c>
      <c r="F27" s="90"/>
      <c r="G27" s="91">
        <f t="shared" si="5"/>
        <v>0</v>
      </c>
      <c r="H27" s="90"/>
      <c r="I27" s="89">
        <f t="shared" si="5"/>
        <v>0</v>
      </c>
      <c r="J27" s="90"/>
      <c r="K27" s="91">
        <f>ROUND(+K25+K26,1)</f>
        <v>1.2</v>
      </c>
      <c r="L27" s="143"/>
      <c r="M27" s="61"/>
      <c r="N27" s="61"/>
    </row>
    <row r="28" spans="1:14" ht="24" customHeight="1">
      <c r="A28" s="62"/>
      <c r="B28" s="70"/>
      <c r="C28" s="71" t="s">
        <v>74</v>
      </c>
      <c r="D28" s="71"/>
      <c r="E28" s="92">
        <f aca="true" t="shared" si="6" ref="E28:I28">ROUND(E27,0)</f>
        <v>1</v>
      </c>
      <c r="F28" s="71"/>
      <c r="G28" s="92">
        <f t="shared" si="6"/>
        <v>0</v>
      </c>
      <c r="H28" s="71"/>
      <c r="I28" s="92">
        <f t="shared" si="6"/>
        <v>0</v>
      </c>
      <c r="J28" s="71"/>
      <c r="K28" s="92">
        <f>ROUND(K27,0)</f>
        <v>1</v>
      </c>
      <c r="L28" s="144"/>
      <c r="M28" s="61"/>
      <c r="N28" s="61"/>
    </row>
    <row r="29" spans="1:14" ht="15.75">
      <c r="A29" s="62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</row>
    <row r="30" spans="1:14" ht="15.75">
      <c r="A30" s="62" t="s">
        <v>40</v>
      </c>
      <c r="B30" s="60" t="s">
        <v>78</v>
      </c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</row>
    <row r="31" spans="1:14" ht="15.75">
      <c r="A31" s="62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</row>
    <row r="32" spans="1:14" ht="24" customHeight="1">
      <c r="A32" s="62"/>
      <c r="B32" s="182"/>
      <c r="C32" s="183" t="s">
        <v>1</v>
      </c>
      <c r="D32" s="184" t="s">
        <v>57</v>
      </c>
      <c r="E32" s="185" t="s">
        <v>57</v>
      </c>
      <c r="F32" s="186"/>
      <c r="G32" s="187"/>
      <c r="H32" s="188" t="s">
        <v>64</v>
      </c>
      <c r="I32" s="199"/>
      <c r="J32" s="199" t="s">
        <v>61</v>
      </c>
      <c r="K32" s="187"/>
      <c r="L32" s="188" t="s">
        <v>65</v>
      </c>
      <c r="M32" s="199"/>
      <c r="N32" s="200"/>
    </row>
    <row r="33" spans="1:14" ht="13.5" customHeight="1">
      <c r="A33" s="62"/>
      <c r="B33" s="70"/>
      <c r="C33" s="71"/>
      <c r="D33" s="71"/>
      <c r="E33" s="101"/>
      <c r="F33" s="101"/>
      <c r="G33" s="72" t="s">
        <v>66</v>
      </c>
      <c r="H33" s="73"/>
      <c r="I33" s="147" t="s">
        <v>67</v>
      </c>
      <c r="J33" s="73"/>
      <c r="K33" s="72" t="s">
        <v>66</v>
      </c>
      <c r="L33" s="73"/>
      <c r="M33" s="147" t="s">
        <v>67</v>
      </c>
      <c r="N33" s="201"/>
    </row>
    <row r="34" spans="1:14" ht="15.75">
      <c r="A34" s="62"/>
      <c r="B34" s="189"/>
      <c r="C34" s="61" t="s">
        <v>79</v>
      </c>
      <c r="D34" s="61" t="s">
        <v>57</v>
      </c>
      <c r="E34" s="190" t="s">
        <v>80</v>
      </c>
      <c r="F34" s="190"/>
      <c r="G34" s="105">
        <f>ROUND(G36/G35,2)</f>
        <v>7.04</v>
      </c>
      <c r="H34" s="135"/>
      <c r="I34" s="149">
        <f aca="true" t="shared" si="7" ref="I34:I37">G34</f>
        <v>7.04</v>
      </c>
      <c r="J34" s="135"/>
      <c r="K34" s="105">
        <f>ROUND(K36/K35,2)</f>
        <v>5.1</v>
      </c>
      <c r="L34" s="135"/>
      <c r="M34" s="149">
        <f aca="true" t="shared" si="8" ref="M34:M37">K34</f>
        <v>5.1</v>
      </c>
      <c r="N34" s="203"/>
    </row>
    <row r="35" spans="1:14" ht="15.75">
      <c r="A35" s="62"/>
      <c r="B35" s="189"/>
      <c r="C35" s="61" t="s">
        <v>81</v>
      </c>
      <c r="D35" s="61" t="s">
        <v>57</v>
      </c>
      <c r="E35" s="192" t="s">
        <v>57</v>
      </c>
      <c r="F35" s="190"/>
      <c r="G35" s="108">
        <v>220</v>
      </c>
      <c r="H35" s="109"/>
      <c r="I35" s="151">
        <f aca="true" t="shared" si="9" ref="I35:M35">G35</f>
        <v>220</v>
      </c>
      <c r="J35" s="109"/>
      <c r="K35" s="108">
        <f t="shared" si="9"/>
        <v>220</v>
      </c>
      <c r="L35" s="109"/>
      <c r="M35" s="151">
        <f t="shared" si="9"/>
        <v>220</v>
      </c>
      <c r="N35" s="204"/>
    </row>
    <row r="36" spans="1:14" ht="15.75">
      <c r="A36" s="62"/>
      <c r="B36" s="189"/>
      <c r="C36" s="61"/>
      <c r="D36" s="61" t="s">
        <v>57</v>
      </c>
      <c r="E36" s="192" t="s">
        <v>82</v>
      </c>
      <c r="F36" s="190"/>
      <c r="G36" s="105">
        <f>1455.02*1.0647</f>
        <v>1549.159794</v>
      </c>
      <c r="H36" s="135"/>
      <c r="I36" s="149">
        <f t="shared" si="7"/>
        <v>1549.159794</v>
      </c>
      <c r="J36" s="135"/>
      <c r="K36" s="105">
        <v>1122.13</v>
      </c>
      <c r="L36" s="135"/>
      <c r="M36" s="149">
        <f t="shared" si="8"/>
        <v>1122.13</v>
      </c>
      <c r="N36" s="203"/>
    </row>
    <row r="37" spans="1:14" ht="15.75">
      <c r="A37" s="62"/>
      <c r="B37" s="189"/>
      <c r="C37" s="61" t="s">
        <v>83</v>
      </c>
      <c r="D37" s="61" t="s">
        <v>57</v>
      </c>
      <c r="E37" s="192" t="s">
        <v>57</v>
      </c>
      <c r="F37" s="190"/>
      <c r="G37" s="105">
        <f>937*0.4</f>
        <v>374.8</v>
      </c>
      <c r="H37" s="135"/>
      <c r="I37" s="149">
        <f t="shared" si="7"/>
        <v>374.8</v>
      </c>
      <c r="J37" s="135"/>
      <c r="K37" s="105">
        <f>937*0.4</f>
        <v>374.8</v>
      </c>
      <c r="L37" s="135"/>
      <c r="M37" s="149">
        <f t="shared" si="8"/>
        <v>374.8</v>
      </c>
      <c r="N37" s="203"/>
    </row>
    <row r="38" spans="1:14" ht="15.75">
      <c r="A38" s="62"/>
      <c r="B38" s="189"/>
      <c r="C38" s="61"/>
      <c r="D38" s="61" t="s">
        <v>57</v>
      </c>
      <c r="E38" s="192" t="s">
        <v>70</v>
      </c>
      <c r="F38" s="190"/>
      <c r="G38" s="110">
        <f aca="true" t="shared" si="10" ref="G38:K38">G36+G37</f>
        <v>1923.9597939999999</v>
      </c>
      <c r="H38" s="111"/>
      <c r="I38" s="154">
        <f t="shared" si="10"/>
        <v>1923.9597939999999</v>
      </c>
      <c r="J38" s="111"/>
      <c r="K38" s="110">
        <f t="shared" si="10"/>
        <v>1496.93</v>
      </c>
      <c r="L38" s="111"/>
      <c r="M38" s="154">
        <f>M36+M37</f>
        <v>1496.93</v>
      </c>
      <c r="N38" s="204"/>
    </row>
    <row r="39" spans="1:14" ht="15.75">
      <c r="A39" s="62"/>
      <c r="B39" s="189"/>
      <c r="C39" s="61" t="s">
        <v>84</v>
      </c>
      <c r="D39" s="61" t="s">
        <v>57</v>
      </c>
      <c r="E39" s="192" t="s">
        <v>57</v>
      </c>
      <c r="F39" s="190"/>
      <c r="G39" s="105">
        <f aca="true" t="shared" si="11" ref="G39:K39">ROUND($G$73*25.25*G34*1.5,2)</f>
        <v>133.32</v>
      </c>
      <c r="H39" s="135"/>
      <c r="I39" s="105">
        <f t="shared" si="11"/>
        <v>133.32</v>
      </c>
      <c r="J39" s="135"/>
      <c r="K39" s="105">
        <f t="shared" si="11"/>
        <v>96.58</v>
      </c>
      <c r="L39" s="135"/>
      <c r="M39" s="105">
        <f>ROUND($G$73*25.25*M34*1.5,2)</f>
        <v>96.58</v>
      </c>
      <c r="N39" s="203"/>
    </row>
    <row r="40" spans="1:14" ht="15.75">
      <c r="A40" s="62"/>
      <c r="B40" s="189"/>
      <c r="C40" s="61" t="s">
        <v>85</v>
      </c>
      <c r="D40" s="61"/>
      <c r="E40" s="190"/>
      <c r="F40" s="190"/>
      <c r="G40" s="105">
        <v>0</v>
      </c>
      <c r="H40" s="135"/>
      <c r="I40" s="149">
        <f>ROUND(4.33*(313/12)*I34*G74,2)</f>
        <v>159.02</v>
      </c>
      <c r="J40" s="135"/>
      <c r="K40" s="105">
        <v>0</v>
      </c>
      <c r="L40" s="135"/>
      <c r="M40" s="149">
        <f>ROUND(4.33*(313/12)*M34*G74,2)</f>
        <v>115.2</v>
      </c>
      <c r="N40" s="203"/>
    </row>
    <row r="41" spans="1:14" ht="15.75">
      <c r="A41" s="62"/>
      <c r="B41" s="189"/>
      <c r="C41" s="193" t="s">
        <v>86</v>
      </c>
      <c r="D41" s="193" t="s">
        <v>57</v>
      </c>
      <c r="E41" s="194" t="s">
        <v>57</v>
      </c>
      <c r="F41" s="193"/>
      <c r="G41" s="114">
        <f>ROUND(10/12*7.33*G34*2,2)</f>
        <v>86.01</v>
      </c>
      <c r="H41" s="195"/>
      <c r="I41" s="155">
        <v>0</v>
      </c>
      <c r="J41" s="195"/>
      <c r="K41" s="114">
        <f>ROUND(10/12*7.33*K34*2,2)</f>
        <v>62.31</v>
      </c>
      <c r="L41" s="195"/>
      <c r="M41" s="149">
        <v>0</v>
      </c>
      <c r="N41" s="203"/>
    </row>
    <row r="42" spans="1:14" ht="15.75">
      <c r="A42" s="62"/>
      <c r="B42" s="189"/>
      <c r="C42" s="61" t="s">
        <v>87</v>
      </c>
      <c r="D42" s="61" t="s">
        <v>57</v>
      </c>
      <c r="E42" s="58" t="s">
        <v>57</v>
      </c>
      <c r="F42" s="61"/>
      <c r="G42" s="110">
        <v>0</v>
      </c>
      <c r="H42" s="111"/>
      <c r="I42" s="154">
        <f>ROUND((10/12*7.33*I34*2)+(10/12*4.33*I34*2*G74),2)</f>
        <v>96.17</v>
      </c>
      <c r="J42" s="111"/>
      <c r="K42" s="110">
        <v>0</v>
      </c>
      <c r="L42" s="111"/>
      <c r="M42" s="154">
        <f>ROUND((10/12*7.33*M34*2)+(10/12*4.33*M34*2*G74),2)</f>
        <v>69.67</v>
      </c>
      <c r="N42" s="204"/>
    </row>
    <row r="43" spans="1:14" ht="15.75">
      <c r="A43" s="62"/>
      <c r="B43" s="189"/>
      <c r="C43" s="61"/>
      <c r="D43" s="61" t="s">
        <v>57</v>
      </c>
      <c r="E43" s="58" t="s">
        <v>88</v>
      </c>
      <c r="F43" s="61"/>
      <c r="G43" s="105">
        <f aca="true" t="shared" si="12" ref="G43:K43">SUM(G38:G42)</f>
        <v>2143.2897940000003</v>
      </c>
      <c r="H43" s="135"/>
      <c r="I43" s="149">
        <f t="shared" si="12"/>
        <v>2312.469794</v>
      </c>
      <c r="J43" s="135"/>
      <c r="K43" s="105">
        <f t="shared" si="12"/>
        <v>1655.82</v>
      </c>
      <c r="L43" s="135"/>
      <c r="M43" s="149">
        <f>SUM(M38:M42)</f>
        <v>1778.38</v>
      </c>
      <c r="N43" s="205"/>
    </row>
    <row r="44" spans="1:14" ht="15.75">
      <c r="A44" s="62"/>
      <c r="B44" s="189"/>
      <c r="C44" s="61" t="s">
        <v>89</v>
      </c>
      <c r="D44" s="61"/>
      <c r="E44" s="58"/>
      <c r="F44" s="61"/>
      <c r="G44" s="105">
        <f>ROUND((1+G75)*G43,2)</f>
        <v>3885.57</v>
      </c>
      <c r="H44" s="135"/>
      <c r="I44" s="149">
        <f>ROUND((1+G75)*I43,2)</f>
        <v>4192.28</v>
      </c>
      <c r="J44" s="135"/>
      <c r="K44" s="105">
        <f>ROUND((1+G75)*K43,2)</f>
        <v>3001.84</v>
      </c>
      <c r="L44" s="135"/>
      <c r="M44" s="149">
        <f>ROUND((1+G75)*M43,2)</f>
        <v>3224.03</v>
      </c>
      <c r="N44" s="205"/>
    </row>
    <row r="45" spans="1:14" ht="15.75">
      <c r="A45" s="62"/>
      <c r="B45" s="189"/>
      <c r="C45" s="117" t="s">
        <v>90</v>
      </c>
      <c r="D45" s="61"/>
      <c r="E45" s="58"/>
      <c r="F45" s="61"/>
      <c r="G45" s="105">
        <f>149.06*1.0647</f>
        <v>158.704182</v>
      </c>
      <c r="H45" s="135"/>
      <c r="I45" s="149">
        <f aca="true" t="shared" si="13" ref="I45:I48">G45</f>
        <v>158.704182</v>
      </c>
      <c r="J45" s="135"/>
      <c r="K45" s="105">
        <v>158.58</v>
      </c>
      <c r="L45" s="135"/>
      <c r="M45" s="149">
        <f aca="true" t="shared" si="14" ref="M45:M48">K45</f>
        <v>158.58</v>
      </c>
      <c r="N45" s="205"/>
    </row>
    <row r="46" spans="1:14" ht="15.75">
      <c r="A46" s="62"/>
      <c r="B46" s="189"/>
      <c r="C46" s="117" t="s">
        <v>91</v>
      </c>
      <c r="D46" s="61"/>
      <c r="E46" s="58"/>
      <c r="F46" s="61"/>
      <c r="G46" s="105">
        <f>G47</f>
        <v>13.2253485</v>
      </c>
      <c r="H46" s="135"/>
      <c r="I46" s="149">
        <f t="shared" si="13"/>
        <v>13.2253485</v>
      </c>
      <c r="J46" s="135"/>
      <c r="K46" s="105">
        <f>K47</f>
        <v>13.215000000000002</v>
      </c>
      <c r="L46" s="135"/>
      <c r="M46" s="149">
        <f t="shared" si="14"/>
        <v>13.215000000000002</v>
      </c>
      <c r="N46" s="205"/>
    </row>
    <row r="47" spans="1:14" ht="15.75">
      <c r="A47" s="62"/>
      <c r="B47" s="189"/>
      <c r="C47" s="103" t="s">
        <v>92</v>
      </c>
      <c r="D47" s="61"/>
      <c r="E47" s="58"/>
      <c r="F47" s="61"/>
      <c r="G47" s="118">
        <f>G45/12</f>
        <v>13.2253485</v>
      </c>
      <c r="H47" s="135"/>
      <c r="I47" s="149">
        <f t="shared" si="13"/>
        <v>13.2253485</v>
      </c>
      <c r="J47" s="135"/>
      <c r="K47" s="118">
        <f>K45/12</f>
        <v>13.215000000000002</v>
      </c>
      <c r="L47" s="135"/>
      <c r="M47" s="149">
        <f t="shared" si="14"/>
        <v>13.215000000000002</v>
      </c>
      <c r="N47" s="205"/>
    </row>
    <row r="48" spans="1:14" ht="15.75">
      <c r="A48" s="62"/>
      <c r="B48" s="189"/>
      <c r="C48" s="117" t="s">
        <v>93</v>
      </c>
      <c r="D48" s="61"/>
      <c r="E48" s="58"/>
      <c r="F48" s="61"/>
      <c r="G48" s="118">
        <f>11.45*26.08*0.8*1.0647</f>
        <v>254.34916416</v>
      </c>
      <c r="H48" s="135"/>
      <c r="I48" s="149">
        <f t="shared" si="13"/>
        <v>254.34916416</v>
      </c>
      <c r="J48" s="135"/>
      <c r="K48" s="118">
        <f>12.18*26.08*0.8</f>
        <v>254.12351999999998</v>
      </c>
      <c r="L48" s="135"/>
      <c r="M48" s="149">
        <f t="shared" si="14"/>
        <v>254.12351999999998</v>
      </c>
      <c r="N48" s="205"/>
    </row>
    <row r="49" spans="1:14" ht="15.75">
      <c r="A49" s="62"/>
      <c r="B49" s="70"/>
      <c r="C49" s="119" t="s">
        <v>94</v>
      </c>
      <c r="D49" s="119" t="s">
        <v>57</v>
      </c>
      <c r="E49" s="120" t="s">
        <v>57</v>
      </c>
      <c r="F49" s="119"/>
      <c r="G49" s="110">
        <f aca="true" t="shared" si="15" ref="G49:K49">IF(($M$73*$M$74*26)-(G38*0.06)&lt;0,0,($M$73*$M$74*26)-(G38*0.06))</f>
        <v>32.76241236000003</v>
      </c>
      <c r="H49" s="111"/>
      <c r="I49" s="110">
        <f t="shared" si="15"/>
        <v>32.76241236000003</v>
      </c>
      <c r="J49" s="111"/>
      <c r="K49" s="110">
        <f t="shared" si="15"/>
        <v>58.38420000000002</v>
      </c>
      <c r="L49" s="111"/>
      <c r="M49" s="110">
        <f>IF(($M$73*$M$74*26)-(M38*0.06)&lt;0,0,($M$73*$M$74*26)-(M38*0.06))</f>
        <v>58.38420000000002</v>
      </c>
      <c r="N49" s="206"/>
    </row>
    <row r="50" spans="1:14" ht="24" customHeight="1">
      <c r="A50" s="62"/>
      <c r="B50" s="70"/>
      <c r="C50" s="71" t="s">
        <v>95</v>
      </c>
      <c r="D50" s="71" t="s">
        <v>57</v>
      </c>
      <c r="E50" s="101" t="s">
        <v>96</v>
      </c>
      <c r="F50" s="71"/>
      <c r="G50" s="196">
        <f aca="true" t="shared" si="16" ref="G50:K50">SUM(G44:G49)</f>
        <v>4357.8364555200005</v>
      </c>
      <c r="H50" s="197"/>
      <c r="I50" s="207">
        <f t="shared" si="16"/>
        <v>4664.546455520001</v>
      </c>
      <c r="J50" s="197"/>
      <c r="K50" s="196">
        <f t="shared" si="16"/>
        <v>3499.3577200000004</v>
      </c>
      <c r="L50" s="197"/>
      <c r="M50" s="207">
        <f>SUM(M44:M49)</f>
        <v>3721.5477200000005</v>
      </c>
      <c r="N50" s="206"/>
    </row>
    <row r="51" spans="1:14" ht="15.75">
      <c r="A51" s="62"/>
      <c r="B51" s="61"/>
      <c r="C51" s="61" t="s">
        <v>61</v>
      </c>
      <c r="D51" s="61" t="s">
        <v>61</v>
      </c>
      <c r="E51" s="58" t="s">
        <v>61</v>
      </c>
      <c r="F51" s="61" t="s">
        <v>61</v>
      </c>
      <c r="G51" s="61" t="s">
        <v>61</v>
      </c>
      <c r="H51" s="61" t="s">
        <v>61</v>
      </c>
      <c r="I51" s="61" t="s">
        <v>61</v>
      </c>
      <c r="J51" s="61" t="s">
        <v>61</v>
      </c>
      <c r="K51" s="61" t="s">
        <v>61</v>
      </c>
      <c r="L51" s="61" t="s">
        <v>61</v>
      </c>
      <c r="M51" s="61" t="s">
        <v>61</v>
      </c>
      <c r="N51" s="135"/>
    </row>
    <row r="52" spans="1:14" ht="24" customHeight="1">
      <c r="A52" s="62"/>
      <c r="B52" s="182"/>
      <c r="C52" s="183" t="s">
        <v>1</v>
      </c>
      <c r="D52" s="184" t="s">
        <v>57</v>
      </c>
      <c r="E52" s="185" t="s">
        <v>57</v>
      </c>
      <c r="F52" s="186"/>
      <c r="G52" s="187"/>
      <c r="H52" s="188" t="s">
        <v>75</v>
      </c>
      <c r="I52" s="199"/>
      <c r="J52" s="199" t="s">
        <v>61</v>
      </c>
      <c r="K52" s="187"/>
      <c r="L52" s="68" t="s">
        <v>76</v>
      </c>
      <c r="M52" s="199"/>
      <c r="N52" s="200"/>
    </row>
    <row r="53" spans="1:14" ht="13.5" customHeight="1">
      <c r="A53" s="62"/>
      <c r="B53" s="70"/>
      <c r="C53" s="71"/>
      <c r="D53" s="71"/>
      <c r="E53" s="101"/>
      <c r="F53" s="101"/>
      <c r="G53" s="72" t="s">
        <v>66</v>
      </c>
      <c r="H53" s="73"/>
      <c r="I53" s="147" t="s">
        <v>67</v>
      </c>
      <c r="J53" s="73"/>
      <c r="K53" s="72" t="s">
        <v>66</v>
      </c>
      <c r="L53" s="73"/>
      <c r="M53" s="147" t="s">
        <v>67</v>
      </c>
      <c r="N53" s="201"/>
    </row>
    <row r="54" spans="1:14" ht="15.75">
      <c r="A54" s="62"/>
      <c r="B54" s="189"/>
      <c r="C54" s="61" t="s">
        <v>79</v>
      </c>
      <c r="D54" s="61" t="s">
        <v>57</v>
      </c>
      <c r="E54" s="190" t="s">
        <v>80</v>
      </c>
      <c r="F54" s="190"/>
      <c r="G54" s="105">
        <f>ROUND(G56/G55,2)</f>
        <v>11.36</v>
      </c>
      <c r="H54" s="135"/>
      <c r="I54" s="149">
        <f aca="true" t="shared" si="17" ref="I54:I57">G54</f>
        <v>11.36</v>
      </c>
      <c r="J54" s="135"/>
      <c r="K54" s="105">
        <f>ROUND(K56/K55,2)</f>
        <v>5.19</v>
      </c>
      <c r="L54" s="135"/>
      <c r="M54" s="149">
        <f aca="true" t="shared" si="18" ref="M54:M57">K54</f>
        <v>5.19</v>
      </c>
      <c r="N54" s="203"/>
    </row>
    <row r="55" spans="1:14" ht="15.75">
      <c r="A55" s="62"/>
      <c r="B55" s="189"/>
      <c r="C55" s="61" t="s">
        <v>81</v>
      </c>
      <c r="D55" s="61" t="s">
        <v>57</v>
      </c>
      <c r="E55" s="192" t="s">
        <v>57</v>
      </c>
      <c r="F55" s="190"/>
      <c r="G55" s="108">
        <v>220</v>
      </c>
      <c r="H55" s="109"/>
      <c r="I55" s="151">
        <f aca="true" t="shared" si="19" ref="I55:M55">G55</f>
        <v>220</v>
      </c>
      <c r="J55" s="109"/>
      <c r="K55" s="108">
        <f t="shared" si="19"/>
        <v>220</v>
      </c>
      <c r="L55" s="109"/>
      <c r="M55" s="151">
        <f t="shared" si="19"/>
        <v>220</v>
      </c>
      <c r="N55" s="204"/>
    </row>
    <row r="56" spans="1:14" ht="15.75">
      <c r="A56" s="62"/>
      <c r="B56" s="189"/>
      <c r="C56" s="61"/>
      <c r="D56" s="61" t="s">
        <v>57</v>
      </c>
      <c r="E56" s="192" t="s">
        <v>82</v>
      </c>
      <c r="F56" s="190"/>
      <c r="G56" s="105">
        <v>2500</v>
      </c>
      <c r="H56" s="135"/>
      <c r="I56" s="149">
        <f t="shared" si="17"/>
        <v>2500</v>
      </c>
      <c r="J56" s="135"/>
      <c r="K56" s="105">
        <v>1141.48</v>
      </c>
      <c r="L56" s="135"/>
      <c r="M56" s="149">
        <f t="shared" si="18"/>
        <v>1141.48</v>
      </c>
      <c r="N56" s="203"/>
    </row>
    <row r="57" spans="1:14" ht="15.75">
      <c r="A57" s="62"/>
      <c r="B57" s="189"/>
      <c r="C57" s="61" t="s">
        <v>83</v>
      </c>
      <c r="D57" s="61" t="s">
        <v>57</v>
      </c>
      <c r="E57" s="192" t="s">
        <v>57</v>
      </c>
      <c r="F57" s="190"/>
      <c r="G57" s="105">
        <v>0</v>
      </c>
      <c r="H57" s="135"/>
      <c r="I57" s="149">
        <f t="shared" si="17"/>
        <v>0</v>
      </c>
      <c r="J57" s="135"/>
      <c r="K57" s="105">
        <v>0</v>
      </c>
      <c r="L57" s="135"/>
      <c r="M57" s="149">
        <f t="shared" si="18"/>
        <v>0</v>
      </c>
      <c r="N57" s="203"/>
    </row>
    <row r="58" spans="1:14" ht="15.75">
      <c r="A58" s="62"/>
      <c r="B58" s="189"/>
      <c r="C58" s="61"/>
      <c r="D58" s="61" t="s">
        <v>57</v>
      </c>
      <c r="E58" s="192" t="s">
        <v>70</v>
      </c>
      <c r="F58" s="190"/>
      <c r="G58" s="110">
        <f aca="true" t="shared" si="20" ref="G58:K58">G56+G57</f>
        <v>2500</v>
      </c>
      <c r="H58" s="111"/>
      <c r="I58" s="154">
        <f t="shared" si="20"/>
        <v>2500</v>
      </c>
      <c r="J58" s="111"/>
      <c r="K58" s="110">
        <f t="shared" si="20"/>
        <v>1141.48</v>
      </c>
      <c r="L58" s="111"/>
      <c r="M58" s="154">
        <f>M56+M57</f>
        <v>1141.48</v>
      </c>
      <c r="N58" s="204"/>
    </row>
    <row r="59" spans="1:14" ht="15.75">
      <c r="A59" s="62"/>
      <c r="B59" s="189"/>
      <c r="C59" s="61" t="s">
        <v>84</v>
      </c>
      <c r="D59" s="61" t="s">
        <v>57</v>
      </c>
      <c r="E59" s="192" t="s">
        <v>57</v>
      </c>
      <c r="F59" s="190"/>
      <c r="G59" s="105">
        <f aca="true" t="shared" si="21" ref="G59:K59">ROUND($G$73*25.25*G54*1.5,2)</f>
        <v>215.13</v>
      </c>
      <c r="H59" s="135"/>
      <c r="I59" s="105">
        <f t="shared" si="21"/>
        <v>215.13</v>
      </c>
      <c r="J59" s="135"/>
      <c r="K59" s="105">
        <f t="shared" si="21"/>
        <v>98.29</v>
      </c>
      <c r="L59" s="135"/>
      <c r="M59" s="105">
        <f>ROUND($G$73*25.25*M54*1.5,2)</f>
        <v>98.29</v>
      </c>
      <c r="N59" s="203"/>
    </row>
    <row r="60" spans="1:14" ht="15.75">
      <c r="A60" s="62"/>
      <c r="B60" s="189"/>
      <c r="C60" s="61" t="s">
        <v>85</v>
      </c>
      <c r="D60" s="61"/>
      <c r="E60" s="190"/>
      <c r="F60" s="190"/>
      <c r="G60" s="105">
        <v>0</v>
      </c>
      <c r="H60" s="135"/>
      <c r="I60" s="149">
        <f>ROUND(4.33*(313/12)*I54*G74,2)</f>
        <v>256.6</v>
      </c>
      <c r="J60" s="135"/>
      <c r="K60" s="105">
        <v>0</v>
      </c>
      <c r="L60" s="135"/>
      <c r="M60" s="149">
        <f>ROUND(4.33*(313/12)*M54*G74,2)</f>
        <v>117.23</v>
      </c>
      <c r="N60" s="203"/>
    </row>
    <row r="61" spans="1:14" ht="15.75">
      <c r="A61" s="62"/>
      <c r="B61" s="189"/>
      <c r="C61" s="193" t="s">
        <v>86</v>
      </c>
      <c r="D61" s="193" t="s">
        <v>57</v>
      </c>
      <c r="E61" s="194" t="s">
        <v>57</v>
      </c>
      <c r="F61" s="193"/>
      <c r="G61" s="114">
        <f>ROUND(10/12*7.33*G54*2,2)</f>
        <v>138.78</v>
      </c>
      <c r="H61" s="195"/>
      <c r="I61" s="155">
        <v>0</v>
      </c>
      <c r="J61" s="195"/>
      <c r="K61" s="114">
        <f>ROUND(10/12*7.33*K54*2,2)</f>
        <v>63.4</v>
      </c>
      <c r="L61" s="195"/>
      <c r="M61" s="149">
        <v>0</v>
      </c>
      <c r="N61" s="203"/>
    </row>
    <row r="62" spans="1:14" ht="15.75">
      <c r="A62" s="62"/>
      <c r="B62" s="189"/>
      <c r="C62" s="61" t="s">
        <v>87</v>
      </c>
      <c r="D62" s="61" t="s">
        <v>57</v>
      </c>
      <c r="E62" s="58" t="s">
        <v>57</v>
      </c>
      <c r="F62" s="61"/>
      <c r="G62" s="110">
        <v>0</v>
      </c>
      <c r="H62" s="111"/>
      <c r="I62" s="154">
        <f>ROUND((10/12*7.33*I54*2)+(10/12*4.33*I54*2*G93),2)</f>
        <v>138.78</v>
      </c>
      <c r="J62" s="111"/>
      <c r="K62" s="110">
        <v>0</v>
      </c>
      <c r="L62" s="111"/>
      <c r="M62" s="154">
        <f>ROUND((10/12*7.33*M54*2)+(10/12*4.33*M54*2*G93),2)</f>
        <v>63.4</v>
      </c>
      <c r="N62" s="204"/>
    </row>
    <row r="63" spans="1:14" ht="15.75">
      <c r="A63" s="62"/>
      <c r="B63" s="189"/>
      <c r="C63" s="61"/>
      <c r="D63" s="61" t="s">
        <v>57</v>
      </c>
      <c r="E63" s="58" t="s">
        <v>88</v>
      </c>
      <c r="F63" s="61"/>
      <c r="G63" s="105">
        <f aca="true" t="shared" si="22" ref="G63:K63">SUM(G58:G62)</f>
        <v>2853.9100000000003</v>
      </c>
      <c r="H63" s="135"/>
      <c r="I63" s="149">
        <f t="shared" si="22"/>
        <v>3110.51</v>
      </c>
      <c r="J63" s="135"/>
      <c r="K63" s="105">
        <f t="shared" si="22"/>
        <v>1303.17</v>
      </c>
      <c r="L63" s="135"/>
      <c r="M63" s="149">
        <f>SUM(M58:M62)</f>
        <v>1420.4</v>
      </c>
      <c r="N63" s="205"/>
    </row>
    <row r="64" spans="1:14" ht="15.75">
      <c r="A64" s="62"/>
      <c r="B64" s="189"/>
      <c r="C64" s="61" t="s">
        <v>89</v>
      </c>
      <c r="D64" s="61"/>
      <c r="E64" s="58"/>
      <c r="F64" s="61"/>
      <c r="G64" s="105">
        <f aca="true" t="shared" si="23" ref="G64:K64">ROUND((1+$G$75)*G63,2)</f>
        <v>5173.85</v>
      </c>
      <c r="H64" s="135"/>
      <c r="I64" s="105">
        <f t="shared" si="23"/>
        <v>5639.04</v>
      </c>
      <c r="J64" s="135"/>
      <c r="K64" s="105">
        <f t="shared" si="23"/>
        <v>2362.52</v>
      </c>
      <c r="L64" s="135"/>
      <c r="M64" s="105">
        <f>ROUND((1+$G$75)*M63,2)</f>
        <v>2575.04</v>
      </c>
      <c r="N64" s="205"/>
    </row>
    <row r="65" spans="1:14" ht="15.75">
      <c r="A65" s="62"/>
      <c r="B65" s="189"/>
      <c r="C65" s="117" t="s">
        <v>90</v>
      </c>
      <c r="D65" s="61"/>
      <c r="E65" s="58"/>
      <c r="F65" s="61"/>
      <c r="G65" s="105">
        <v>158.58</v>
      </c>
      <c r="H65" s="135"/>
      <c r="I65" s="149">
        <f aca="true" t="shared" si="24" ref="I65:I68">G65</f>
        <v>158.58</v>
      </c>
      <c r="J65" s="135"/>
      <c r="K65" s="105">
        <v>158.58</v>
      </c>
      <c r="L65" s="135"/>
      <c r="M65" s="149">
        <f aca="true" t="shared" si="25" ref="M65:M68">K65</f>
        <v>158.58</v>
      </c>
      <c r="N65" s="205"/>
    </row>
    <row r="66" spans="1:14" ht="15.75">
      <c r="A66" s="62"/>
      <c r="B66" s="189"/>
      <c r="C66" s="117" t="s">
        <v>91</v>
      </c>
      <c r="D66" s="61"/>
      <c r="E66" s="58"/>
      <c r="F66" s="61"/>
      <c r="G66" s="105">
        <f>G67</f>
        <v>13.215000000000002</v>
      </c>
      <c r="H66" s="135"/>
      <c r="I66" s="149">
        <f t="shared" si="24"/>
        <v>13.215000000000002</v>
      </c>
      <c r="J66" s="135"/>
      <c r="K66" s="105">
        <f>K67</f>
        <v>13.215000000000002</v>
      </c>
      <c r="L66" s="135"/>
      <c r="M66" s="149">
        <f t="shared" si="25"/>
        <v>13.215000000000002</v>
      </c>
      <c r="N66" s="205"/>
    </row>
    <row r="67" spans="1:14" ht="15.75">
      <c r="A67" s="62"/>
      <c r="B67" s="189"/>
      <c r="C67" s="103" t="s">
        <v>92</v>
      </c>
      <c r="D67" s="61"/>
      <c r="E67" s="58"/>
      <c r="F67" s="61"/>
      <c r="G67" s="118">
        <f>G65/12</f>
        <v>13.215000000000002</v>
      </c>
      <c r="H67" s="135"/>
      <c r="I67" s="149">
        <f t="shared" si="24"/>
        <v>13.215000000000002</v>
      </c>
      <c r="J67" s="135"/>
      <c r="K67" s="118">
        <f>K65/12</f>
        <v>13.215000000000002</v>
      </c>
      <c r="L67" s="135"/>
      <c r="M67" s="149">
        <f t="shared" si="25"/>
        <v>13.215000000000002</v>
      </c>
      <c r="N67" s="205"/>
    </row>
    <row r="68" spans="1:14" ht="15.75">
      <c r="A68" s="62"/>
      <c r="B68" s="189"/>
      <c r="C68" s="117" t="s">
        <v>93</v>
      </c>
      <c r="D68" s="61"/>
      <c r="E68" s="58"/>
      <c r="F68" s="61"/>
      <c r="G68" s="118">
        <f>12.18*26.08*0.8</f>
        <v>254.12351999999998</v>
      </c>
      <c r="H68" s="135"/>
      <c r="I68" s="149">
        <f t="shared" si="24"/>
        <v>254.12351999999998</v>
      </c>
      <c r="J68" s="135"/>
      <c r="K68" s="118">
        <f>12.18*26.08*0.8</f>
        <v>254.12351999999998</v>
      </c>
      <c r="L68" s="135"/>
      <c r="M68" s="149">
        <f t="shared" si="25"/>
        <v>254.12351999999998</v>
      </c>
      <c r="N68" s="205"/>
    </row>
    <row r="69" spans="1:14" ht="15.75">
      <c r="A69" s="62"/>
      <c r="B69" s="70"/>
      <c r="C69" s="119" t="s">
        <v>94</v>
      </c>
      <c r="D69" s="119" t="s">
        <v>57</v>
      </c>
      <c r="E69" s="120" t="s">
        <v>57</v>
      </c>
      <c r="F69" s="119"/>
      <c r="G69" s="110">
        <f aca="true" t="shared" si="26" ref="G69:K69">IF(($M$73*$M$74*26)-(G58*0.06)&lt;0,0,($M$73*$M$74*26)-(G58*0.06))</f>
        <v>0</v>
      </c>
      <c r="H69" s="111"/>
      <c r="I69" s="110">
        <f t="shared" si="26"/>
        <v>0</v>
      </c>
      <c r="J69" s="111"/>
      <c r="K69" s="110">
        <f t="shared" si="26"/>
        <v>79.71120000000002</v>
      </c>
      <c r="L69" s="111"/>
      <c r="M69" s="110">
        <f>IF(($M$73*$M$74*26)-(M58*0.06)&lt;0,0,($M$73*$M$74*26)-(M58*0.06))</f>
        <v>79.71120000000002</v>
      </c>
      <c r="N69" s="206"/>
    </row>
    <row r="70" spans="1:14" ht="24" customHeight="1">
      <c r="A70" s="62"/>
      <c r="B70" s="70"/>
      <c r="C70" s="71" t="s">
        <v>95</v>
      </c>
      <c r="D70" s="71" t="s">
        <v>57</v>
      </c>
      <c r="E70" s="101" t="s">
        <v>96</v>
      </c>
      <c r="F70" s="71"/>
      <c r="G70" s="196">
        <f aca="true" t="shared" si="27" ref="G70:K70">SUM(G64:G69)</f>
        <v>5612.983520000001</v>
      </c>
      <c r="H70" s="197"/>
      <c r="I70" s="207">
        <f t="shared" si="27"/>
        <v>6078.17352</v>
      </c>
      <c r="J70" s="197"/>
      <c r="K70" s="196">
        <f t="shared" si="27"/>
        <v>2881.3647200000005</v>
      </c>
      <c r="L70" s="197"/>
      <c r="M70" s="207">
        <f>SUM(M64:M69)</f>
        <v>3093.8847200000005</v>
      </c>
      <c r="N70" s="206"/>
    </row>
    <row r="71" spans="1:14" ht="15.75">
      <c r="A71" s="62"/>
      <c r="B71" s="61"/>
      <c r="C71" s="61" t="s">
        <v>61</v>
      </c>
      <c r="D71" s="61" t="s">
        <v>61</v>
      </c>
      <c r="E71" s="58" t="s">
        <v>61</v>
      </c>
      <c r="F71" s="61" t="s">
        <v>61</v>
      </c>
      <c r="G71" s="61" t="s">
        <v>61</v>
      </c>
      <c r="H71" s="61" t="s">
        <v>61</v>
      </c>
      <c r="I71" s="61" t="s">
        <v>61</v>
      </c>
      <c r="J71" s="61" t="s">
        <v>61</v>
      </c>
      <c r="K71" s="61" t="s">
        <v>61</v>
      </c>
      <c r="L71" s="61" t="s">
        <v>61</v>
      </c>
      <c r="M71" s="61" t="s">
        <v>61</v>
      </c>
      <c r="N71" s="135"/>
    </row>
    <row r="72" spans="1:14" ht="15.75">
      <c r="A72" s="62"/>
      <c r="B72" s="93"/>
      <c r="C72" s="96"/>
      <c r="D72" s="96"/>
      <c r="E72" s="126" t="s">
        <v>97</v>
      </c>
      <c r="F72" s="96"/>
      <c r="G72" s="127">
        <v>1</v>
      </c>
      <c r="H72" s="61"/>
      <c r="I72" s="93"/>
      <c r="J72" s="96"/>
      <c r="K72" s="96" t="s">
        <v>98</v>
      </c>
      <c r="L72" s="96"/>
      <c r="M72" s="159"/>
      <c r="N72" s="135"/>
    </row>
    <row r="73" spans="1:14" ht="15.75">
      <c r="A73" s="62"/>
      <c r="B73" s="102"/>
      <c r="C73" s="103"/>
      <c r="D73" s="103"/>
      <c r="E73" s="116" t="s">
        <v>99</v>
      </c>
      <c r="F73" s="103"/>
      <c r="G73" s="128">
        <v>0.5</v>
      </c>
      <c r="H73" s="61"/>
      <c r="I73" s="102"/>
      <c r="J73" s="103"/>
      <c r="K73" s="116" t="s">
        <v>100</v>
      </c>
      <c r="L73" s="103"/>
      <c r="M73" s="160">
        <v>2.85</v>
      </c>
      <c r="N73" s="135"/>
    </row>
    <row r="74" spans="1:14" ht="15.75">
      <c r="A74" s="62"/>
      <c r="B74" s="102"/>
      <c r="C74" s="103"/>
      <c r="D74" s="103"/>
      <c r="E74" s="116" t="s">
        <v>101</v>
      </c>
      <c r="F74" s="103"/>
      <c r="G74" s="129">
        <v>0.2</v>
      </c>
      <c r="H74" s="61"/>
      <c r="I74" s="102"/>
      <c r="J74" s="103"/>
      <c r="K74" s="116" t="s">
        <v>102</v>
      </c>
      <c r="L74" s="103"/>
      <c r="M74" s="150">
        <v>2</v>
      </c>
      <c r="N74" s="135"/>
    </row>
    <row r="75" spans="1:14" ht="15.75">
      <c r="A75" s="62"/>
      <c r="B75" s="121"/>
      <c r="C75" s="130"/>
      <c r="D75" s="130"/>
      <c r="E75" s="131" t="s">
        <v>103</v>
      </c>
      <c r="F75" s="130"/>
      <c r="G75" s="132">
        <f>'Enc. Sociais'!$D$34</f>
        <v>0.8129000000000001</v>
      </c>
      <c r="H75" s="61"/>
      <c r="I75" s="121"/>
      <c r="J75" s="130"/>
      <c r="K75" s="131" t="s">
        <v>104</v>
      </c>
      <c r="L75" s="130"/>
      <c r="M75" s="161">
        <v>0.06</v>
      </c>
      <c r="N75" s="135"/>
    </row>
    <row r="76" spans="1:14" ht="15.75">
      <c r="A76" s="62"/>
      <c r="B76" s="103"/>
      <c r="C76" s="103"/>
      <c r="D76" s="103"/>
      <c r="E76" s="116"/>
      <c r="F76" s="103"/>
      <c r="G76" s="133"/>
      <c r="H76" s="61"/>
      <c r="I76" s="103"/>
      <c r="J76" s="103"/>
      <c r="K76" s="116"/>
      <c r="L76" s="103"/>
      <c r="M76" s="133"/>
      <c r="N76" s="135"/>
    </row>
    <row r="77" spans="1:14" ht="15.75">
      <c r="A77" s="62"/>
      <c r="B77" s="103" t="s">
        <v>105</v>
      </c>
      <c r="C77" s="103"/>
      <c r="D77" s="103"/>
      <c r="E77" s="116"/>
      <c r="F77" s="103"/>
      <c r="G77" s="133"/>
      <c r="H77" s="61"/>
      <c r="I77" s="103"/>
      <c r="J77" s="103"/>
      <c r="K77" s="116"/>
      <c r="L77" s="103"/>
      <c r="M77" s="133"/>
      <c r="N77" s="135"/>
    </row>
    <row r="78" spans="1:14" ht="15.75">
      <c r="A78" s="62"/>
      <c r="B78" s="103"/>
      <c r="C78" s="103"/>
      <c r="D78" s="103"/>
      <c r="E78" s="116"/>
      <c r="F78" s="103"/>
      <c r="G78" s="133"/>
      <c r="H78" s="61"/>
      <c r="I78" s="103"/>
      <c r="J78" s="103"/>
      <c r="K78" s="116"/>
      <c r="L78" s="103"/>
      <c r="M78" s="133"/>
      <c r="N78" s="135"/>
    </row>
    <row r="79" spans="1:14" ht="15.75">
      <c r="A79" s="62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135"/>
    </row>
    <row r="80" spans="1:14" ht="15.75">
      <c r="A80" s="63"/>
      <c r="B80" s="60" t="s">
        <v>43</v>
      </c>
      <c r="C80" s="60" t="s">
        <v>106</v>
      </c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135"/>
    </row>
    <row r="81" spans="1:14" ht="15.75">
      <c r="A81" s="62"/>
      <c r="B81" s="61"/>
      <c r="C81" s="61"/>
      <c r="D81" s="61"/>
      <c r="E81" s="61"/>
      <c r="F81" s="61"/>
      <c r="G81" s="61"/>
      <c r="H81" s="61"/>
      <c r="I81" s="134"/>
      <c r="J81" s="61"/>
      <c r="K81" s="135"/>
      <c r="L81" s="61"/>
      <c r="M81" s="135"/>
      <c r="N81" s="135"/>
    </row>
    <row r="82" spans="1:14" ht="15.75">
      <c r="A82" s="62"/>
      <c r="B82" s="61"/>
      <c r="C82" s="60" t="s">
        <v>107</v>
      </c>
      <c r="D82" s="61"/>
      <c r="E82" s="61"/>
      <c r="F82" s="61"/>
      <c r="G82" s="61"/>
      <c r="H82" s="61"/>
      <c r="I82" s="134"/>
      <c r="J82" s="61"/>
      <c r="K82" s="135"/>
      <c r="L82" s="61"/>
      <c r="M82" s="135"/>
      <c r="N82" s="135"/>
    </row>
    <row r="83" spans="1:14" ht="15.75">
      <c r="A83" s="62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135"/>
    </row>
    <row r="84" spans="1:14" ht="15.75">
      <c r="A84" s="62"/>
      <c r="B84" s="61"/>
      <c r="C84" s="58" t="s">
        <v>66</v>
      </c>
      <c r="D84" s="61"/>
      <c r="E84" s="61"/>
      <c r="F84" s="61"/>
      <c r="G84" s="134"/>
      <c r="H84" s="61"/>
      <c r="I84" s="135"/>
      <c r="J84" s="61"/>
      <c r="K84" s="61"/>
      <c r="L84" s="61"/>
      <c r="M84" s="135"/>
      <c r="N84" s="135"/>
    </row>
    <row r="85" spans="1:14" ht="15.75">
      <c r="A85" s="62"/>
      <c r="B85" s="61"/>
      <c r="C85" s="58" t="s">
        <v>108</v>
      </c>
      <c r="D85" s="61"/>
      <c r="E85" s="61">
        <f>E17</f>
        <v>6</v>
      </c>
      <c r="F85" s="61"/>
      <c r="G85" s="134"/>
      <c r="H85" s="61"/>
      <c r="I85" s="61"/>
      <c r="J85" s="61"/>
      <c r="K85" s="61"/>
      <c r="L85" s="61"/>
      <c r="M85" s="61"/>
      <c r="N85" s="135"/>
    </row>
    <row r="86" spans="1:14" ht="15.75">
      <c r="A86" s="62"/>
      <c r="B86" s="61"/>
      <c r="C86" s="58" t="s">
        <v>96</v>
      </c>
      <c r="D86" s="61"/>
      <c r="E86" s="135">
        <f>G50</f>
        <v>4357.8364555200005</v>
      </c>
      <c r="F86" s="61"/>
      <c r="G86" s="135">
        <f>ROUND((+E86*E85),2)</f>
        <v>26147.02</v>
      </c>
      <c r="H86" s="61"/>
      <c r="I86" s="61"/>
      <c r="J86" s="61"/>
      <c r="K86" s="61"/>
      <c r="L86" s="61"/>
      <c r="M86" s="135"/>
      <c r="N86" s="135"/>
    </row>
    <row r="87" spans="1:14" ht="15.75">
      <c r="A87" s="62"/>
      <c r="B87" s="61"/>
      <c r="C87" s="58"/>
      <c r="D87" s="61"/>
      <c r="E87" s="61" t="s">
        <v>61</v>
      </c>
      <c r="F87" s="61"/>
      <c r="G87" s="134"/>
      <c r="H87" s="61"/>
      <c r="I87" s="61"/>
      <c r="J87" s="61"/>
      <c r="K87" s="61"/>
      <c r="L87" s="61"/>
      <c r="M87" s="61"/>
      <c r="N87" s="135"/>
    </row>
    <row r="88" spans="1:14" ht="15.75">
      <c r="A88" s="62"/>
      <c r="B88" s="61"/>
      <c r="C88" s="58" t="s">
        <v>67</v>
      </c>
      <c r="D88" s="61"/>
      <c r="E88" s="61"/>
      <c r="F88" s="61"/>
      <c r="G88" s="134"/>
      <c r="H88" s="61"/>
      <c r="I88" s="135"/>
      <c r="J88" s="61"/>
      <c r="K88" s="61"/>
      <c r="L88" s="61"/>
      <c r="M88" s="61"/>
      <c r="N88" s="135"/>
    </row>
    <row r="89" spans="1:14" ht="15.75">
      <c r="A89" s="62"/>
      <c r="B89" s="61"/>
      <c r="C89" s="58" t="s">
        <v>108</v>
      </c>
      <c r="D89" s="61"/>
      <c r="E89" s="61">
        <f>G17</f>
        <v>3</v>
      </c>
      <c r="F89" s="61"/>
      <c r="G89" s="134"/>
      <c r="H89" s="61"/>
      <c r="I89" s="61"/>
      <c r="J89" s="61"/>
      <c r="K89" s="61"/>
      <c r="L89" s="61"/>
      <c r="M89" s="61"/>
      <c r="N89" s="135"/>
    </row>
    <row r="90" spans="1:14" ht="15.75">
      <c r="A90" s="62"/>
      <c r="B90" s="61"/>
      <c r="C90" s="58" t="s">
        <v>96</v>
      </c>
      <c r="D90" s="61"/>
      <c r="E90" s="135">
        <f>I50</f>
        <v>4664.546455520001</v>
      </c>
      <c r="F90" s="61"/>
      <c r="G90" s="135">
        <f>ROUND((+E90*E89),2)</f>
        <v>13993.64</v>
      </c>
      <c r="H90" s="61"/>
      <c r="I90" s="61"/>
      <c r="J90" s="61"/>
      <c r="K90" s="61"/>
      <c r="L90" s="61"/>
      <c r="M90" s="61"/>
      <c r="N90" s="61"/>
    </row>
    <row r="91" spans="1:14" ht="15.75">
      <c r="A91" s="62"/>
      <c r="B91" s="61"/>
      <c r="C91" s="61"/>
      <c r="D91" s="61"/>
      <c r="E91" s="61" t="s">
        <v>61</v>
      </c>
      <c r="F91" s="61"/>
      <c r="G91" s="134"/>
      <c r="H91" s="61"/>
      <c r="I91" s="61"/>
      <c r="J91" s="61"/>
      <c r="K91" s="61"/>
      <c r="L91" s="61"/>
      <c r="M91" s="135"/>
      <c r="N91" s="61"/>
    </row>
    <row r="92" spans="1:14" ht="15.75">
      <c r="A92" s="62"/>
      <c r="B92" s="61"/>
      <c r="C92" s="60" t="s">
        <v>109</v>
      </c>
      <c r="D92" s="61"/>
      <c r="E92" s="61"/>
      <c r="F92" s="61"/>
      <c r="G92" s="61"/>
      <c r="H92" s="61"/>
      <c r="I92" s="134"/>
      <c r="J92" s="61"/>
      <c r="K92" s="135"/>
      <c r="L92" s="61"/>
      <c r="M92" s="135"/>
      <c r="N92" s="61"/>
    </row>
    <row r="93" spans="1:14" ht="15.75">
      <c r="A93" s="62"/>
      <c r="B93" s="61"/>
      <c r="C93" s="61"/>
      <c r="D93" s="61"/>
      <c r="E93" s="61"/>
      <c r="F93" s="61"/>
      <c r="G93" s="134"/>
      <c r="H93" s="61"/>
      <c r="I93" s="135"/>
      <c r="J93" s="61"/>
      <c r="K93" s="135"/>
      <c r="L93" s="61"/>
      <c r="M93" s="61"/>
      <c r="N93" s="61"/>
    </row>
    <row r="94" spans="1:14" ht="15.75">
      <c r="A94" s="62"/>
      <c r="B94" s="61"/>
      <c r="C94" s="58" t="s">
        <v>66</v>
      </c>
      <c r="D94" s="61"/>
      <c r="E94" s="61"/>
      <c r="F94" s="61"/>
      <c r="G94" s="134"/>
      <c r="H94" s="61"/>
      <c r="I94" s="135"/>
      <c r="J94" s="61"/>
      <c r="K94" s="135"/>
      <c r="L94" s="61"/>
      <c r="M94" s="61"/>
      <c r="N94" s="61"/>
    </row>
    <row r="95" spans="1:14" ht="15.75">
      <c r="A95" s="62"/>
      <c r="B95" s="61"/>
      <c r="C95" s="58" t="s">
        <v>108</v>
      </c>
      <c r="D95" s="61"/>
      <c r="E95" s="61">
        <f>I17</f>
        <v>16</v>
      </c>
      <c r="F95" s="61"/>
      <c r="G95" s="134"/>
      <c r="H95" s="61"/>
      <c r="I95" s="61"/>
      <c r="J95" s="61"/>
      <c r="K95" s="135"/>
      <c r="L95" s="61"/>
      <c r="M95" s="61"/>
      <c r="N95" s="61"/>
    </row>
    <row r="96" spans="1:14" ht="15.75">
      <c r="A96" s="62"/>
      <c r="B96" s="61"/>
      <c r="C96" s="58" t="s">
        <v>96</v>
      </c>
      <c r="D96" s="61"/>
      <c r="E96" s="135">
        <f>K50</f>
        <v>3499.3577200000004</v>
      </c>
      <c r="F96" s="61"/>
      <c r="G96" s="135">
        <f>ROUND((+E96*E95),2)</f>
        <v>55989.72</v>
      </c>
      <c r="H96" s="61"/>
      <c r="I96" s="61"/>
      <c r="J96" s="61"/>
      <c r="K96" s="61"/>
      <c r="L96" s="61"/>
      <c r="M96" s="61"/>
      <c r="N96" s="61"/>
    </row>
    <row r="97" spans="1:14" ht="15.75">
      <c r="A97" s="62"/>
      <c r="B97" s="61"/>
      <c r="C97" s="58"/>
      <c r="D97" s="61"/>
      <c r="E97" s="61" t="s">
        <v>61</v>
      </c>
      <c r="F97" s="61"/>
      <c r="G97" s="134"/>
      <c r="H97" s="61"/>
      <c r="I97" s="61"/>
      <c r="J97" s="61"/>
      <c r="K97" s="61"/>
      <c r="L97" s="61"/>
      <c r="M97" s="61"/>
      <c r="N97" s="61"/>
    </row>
    <row r="98" spans="1:14" ht="15.75">
      <c r="A98" s="62"/>
      <c r="B98" s="61"/>
      <c r="C98" s="58" t="s">
        <v>67</v>
      </c>
      <c r="D98" s="61"/>
      <c r="E98" s="61"/>
      <c r="F98" s="61"/>
      <c r="G98" s="134"/>
      <c r="H98" s="61"/>
      <c r="I98" s="135"/>
      <c r="J98" s="61"/>
      <c r="K98" s="135" t="s">
        <v>57</v>
      </c>
      <c r="L98" s="61"/>
      <c r="M98" s="61"/>
      <c r="N98" s="61"/>
    </row>
    <row r="99" spans="1:14" ht="15.75">
      <c r="A99" s="62"/>
      <c r="B99" s="61"/>
      <c r="C99" s="58" t="s">
        <v>108</v>
      </c>
      <c r="D99" s="61"/>
      <c r="E99" s="61">
        <f>K17</f>
        <v>9</v>
      </c>
      <c r="F99" s="61"/>
      <c r="G99" s="134"/>
      <c r="H99" s="61"/>
      <c r="I99" s="61"/>
      <c r="J99" s="61"/>
      <c r="K99" s="61"/>
      <c r="L99" s="61"/>
      <c r="M99" s="61"/>
      <c r="N99" s="61"/>
    </row>
    <row r="100" spans="1:14" ht="15.75">
      <c r="A100" s="62"/>
      <c r="B100" s="61"/>
      <c r="C100" s="58" t="s">
        <v>96</v>
      </c>
      <c r="D100" s="61"/>
      <c r="E100" s="135">
        <f>M50</f>
        <v>3721.5477200000005</v>
      </c>
      <c r="F100" s="61"/>
      <c r="G100" s="135">
        <f>ROUND((+E100*E99),2)</f>
        <v>33493.93</v>
      </c>
      <c r="H100" s="61"/>
      <c r="L100" s="61"/>
      <c r="M100" s="61"/>
      <c r="N100" s="61"/>
    </row>
    <row r="101" spans="1:14" ht="15.75">
      <c r="A101" s="62"/>
      <c r="B101" s="61"/>
      <c r="C101" s="58"/>
      <c r="D101" s="61"/>
      <c r="E101" s="135"/>
      <c r="F101" s="61"/>
      <c r="G101" s="135"/>
      <c r="H101" s="61"/>
      <c r="I101" s="166"/>
      <c r="J101" s="61"/>
      <c r="K101" s="61"/>
      <c r="L101" s="61"/>
      <c r="M101" s="61"/>
      <c r="N101" s="61"/>
    </row>
    <row r="102" spans="1:14" ht="15.75">
      <c r="A102" s="62"/>
      <c r="B102" s="61"/>
      <c r="C102" s="60" t="s">
        <v>75</v>
      </c>
      <c r="D102" s="61"/>
      <c r="E102" s="61"/>
      <c r="F102" s="61"/>
      <c r="G102" s="61"/>
      <c r="H102" s="61"/>
      <c r="I102" s="134"/>
      <c r="J102" s="61"/>
      <c r="K102" s="135"/>
      <c r="L102" s="61"/>
      <c r="M102" s="135"/>
      <c r="N102" s="61"/>
    </row>
    <row r="103" spans="1:14" ht="15.75">
      <c r="A103" s="62"/>
      <c r="B103" s="61"/>
      <c r="C103" s="61"/>
      <c r="D103" s="61"/>
      <c r="E103" s="61"/>
      <c r="F103" s="61"/>
      <c r="G103" s="134"/>
      <c r="H103" s="61"/>
      <c r="I103" s="135"/>
      <c r="J103" s="61"/>
      <c r="K103" s="135"/>
      <c r="L103" s="61"/>
      <c r="M103" s="61"/>
      <c r="N103" s="61"/>
    </row>
    <row r="104" spans="1:14" ht="15.75">
      <c r="A104" s="62"/>
      <c r="B104" s="61"/>
      <c r="C104" s="58" t="s">
        <v>66</v>
      </c>
      <c r="D104" s="61"/>
      <c r="E104" s="61"/>
      <c r="F104" s="61"/>
      <c r="G104" s="134"/>
      <c r="H104" s="61"/>
      <c r="I104" s="135"/>
      <c r="J104" s="61"/>
      <c r="K104" s="135"/>
      <c r="L104" s="61"/>
      <c r="M104" s="61"/>
      <c r="N104" s="61"/>
    </row>
    <row r="105" spans="1:14" ht="15.75">
      <c r="A105" s="62"/>
      <c r="B105" s="61"/>
      <c r="C105" s="58" t="s">
        <v>108</v>
      </c>
      <c r="D105" s="61"/>
      <c r="E105" s="134">
        <f>E28</f>
        <v>1</v>
      </c>
      <c r="F105" s="61"/>
      <c r="G105" s="134"/>
      <c r="H105" s="61"/>
      <c r="I105" s="61"/>
      <c r="J105" s="61"/>
      <c r="K105" s="135"/>
      <c r="L105" s="61"/>
      <c r="M105" s="61"/>
      <c r="N105" s="61"/>
    </row>
    <row r="106" spans="1:14" ht="15.75">
      <c r="A106" s="62"/>
      <c r="B106" s="61"/>
      <c r="C106" s="58" t="s">
        <v>96</v>
      </c>
      <c r="D106" s="61"/>
      <c r="E106" s="135">
        <f>G70</f>
        <v>5612.983520000001</v>
      </c>
      <c r="F106" s="61"/>
      <c r="G106" s="135">
        <f>ROUND((+E106*E105),2)</f>
        <v>5612.98</v>
      </c>
      <c r="H106" s="61"/>
      <c r="I106" s="61"/>
      <c r="J106" s="61"/>
      <c r="K106" s="61"/>
      <c r="L106" s="61"/>
      <c r="M106" s="61"/>
      <c r="N106" s="61"/>
    </row>
    <row r="107" spans="1:14" ht="15.75">
      <c r="A107" s="62"/>
      <c r="B107" s="61"/>
      <c r="C107" s="58"/>
      <c r="D107" s="61"/>
      <c r="E107" s="61" t="s">
        <v>61</v>
      </c>
      <c r="F107" s="61"/>
      <c r="G107" s="134"/>
      <c r="H107" s="61"/>
      <c r="I107" s="61"/>
      <c r="J107" s="61"/>
      <c r="K107" s="61"/>
      <c r="L107" s="61"/>
      <c r="M107" s="61"/>
      <c r="N107" s="135"/>
    </row>
    <row r="108" spans="1:14" ht="15.75">
      <c r="A108" s="62"/>
      <c r="B108" s="61"/>
      <c r="C108" s="58" t="s">
        <v>67</v>
      </c>
      <c r="D108" s="61"/>
      <c r="E108" s="61"/>
      <c r="F108" s="61"/>
      <c r="G108" s="134"/>
      <c r="H108" s="61"/>
      <c r="I108" s="135"/>
      <c r="J108" s="61"/>
      <c r="K108" s="61"/>
      <c r="L108" s="61"/>
      <c r="M108" s="61"/>
      <c r="N108" s="135"/>
    </row>
    <row r="109" spans="1:14" ht="15.75">
      <c r="A109" s="62"/>
      <c r="B109" s="61"/>
      <c r="C109" s="58" t="s">
        <v>108</v>
      </c>
      <c r="D109" s="61"/>
      <c r="E109" s="135">
        <f>G28</f>
        <v>0</v>
      </c>
      <c r="F109" s="61"/>
      <c r="G109" s="134"/>
      <c r="H109" s="61"/>
      <c r="I109" s="61"/>
      <c r="J109" s="61"/>
      <c r="K109" s="61"/>
      <c r="L109" s="61"/>
      <c r="M109" s="61"/>
      <c r="N109" s="135"/>
    </row>
    <row r="110" spans="1:14" ht="15.75">
      <c r="A110" s="62"/>
      <c r="B110" s="61"/>
      <c r="C110" s="58" t="s">
        <v>96</v>
      </c>
      <c r="D110" s="61"/>
      <c r="E110" s="135">
        <f>I70</f>
        <v>6078.17352</v>
      </c>
      <c r="F110" s="61"/>
      <c r="G110" s="135">
        <f>ROUND((+E110*E109),2)</f>
        <v>0</v>
      </c>
      <c r="H110" s="61"/>
      <c r="I110" s="61"/>
      <c r="J110" s="61"/>
      <c r="K110" s="61"/>
      <c r="L110" s="61"/>
      <c r="M110" s="61"/>
      <c r="N110" s="61"/>
    </row>
    <row r="111" spans="1:14" ht="15.75">
      <c r="A111" s="62"/>
      <c r="B111" s="61"/>
      <c r="C111" s="58"/>
      <c r="D111" s="61"/>
      <c r="E111" s="61" t="s">
        <v>61</v>
      </c>
      <c r="F111" s="61"/>
      <c r="G111" s="134"/>
      <c r="H111" s="61"/>
      <c r="I111" s="61"/>
      <c r="J111" s="61"/>
      <c r="K111" s="61"/>
      <c r="L111" s="61"/>
      <c r="M111" s="61"/>
      <c r="N111" s="61"/>
    </row>
    <row r="112" spans="1:14" ht="15.75">
      <c r="A112" s="62"/>
      <c r="B112" s="61"/>
      <c r="C112" s="60" t="s">
        <v>76</v>
      </c>
      <c r="D112" s="61"/>
      <c r="E112" s="61"/>
      <c r="F112" s="61"/>
      <c r="G112" s="61"/>
      <c r="H112" s="61"/>
      <c r="I112" s="134"/>
      <c r="J112" s="61"/>
      <c r="K112" s="135"/>
      <c r="L112" s="61"/>
      <c r="M112" s="135"/>
      <c r="N112" s="61"/>
    </row>
    <row r="113" spans="1:14" ht="15.75">
      <c r="A113" s="62"/>
      <c r="B113" s="61"/>
      <c r="C113" s="61"/>
      <c r="D113" s="61"/>
      <c r="E113" s="61"/>
      <c r="F113" s="61"/>
      <c r="G113" s="134"/>
      <c r="H113" s="61"/>
      <c r="I113" s="135"/>
      <c r="J113" s="61"/>
      <c r="K113" s="135"/>
      <c r="L113" s="61"/>
      <c r="M113" s="61"/>
      <c r="N113" s="61"/>
    </row>
    <row r="114" spans="1:14" ht="15.75">
      <c r="A114" s="62"/>
      <c r="B114" s="61"/>
      <c r="C114" s="58" t="s">
        <v>66</v>
      </c>
      <c r="D114" s="61"/>
      <c r="E114" s="61"/>
      <c r="F114" s="61"/>
      <c r="G114" s="134"/>
      <c r="H114" s="61"/>
      <c r="I114" s="135"/>
      <c r="J114" s="61"/>
      <c r="K114" s="135"/>
      <c r="L114" s="61"/>
      <c r="M114" s="61"/>
      <c r="N114" s="61"/>
    </row>
    <row r="115" spans="1:14" ht="15.75">
      <c r="A115" s="62"/>
      <c r="B115" s="61"/>
      <c r="C115" s="58" t="s">
        <v>108</v>
      </c>
      <c r="D115" s="61"/>
      <c r="E115" s="134">
        <f>I28</f>
        <v>0</v>
      </c>
      <c r="F115" s="61"/>
      <c r="G115" s="134"/>
      <c r="H115" s="61"/>
      <c r="I115" s="61"/>
      <c r="J115" s="61"/>
      <c r="K115" s="135"/>
      <c r="L115" s="61"/>
      <c r="M115" s="61"/>
      <c r="N115" s="61"/>
    </row>
    <row r="116" spans="1:14" ht="15.75">
      <c r="A116" s="62"/>
      <c r="B116" s="61"/>
      <c r="C116" s="58" t="s">
        <v>96</v>
      </c>
      <c r="D116" s="61"/>
      <c r="E116" s="135">
        <f>K70</f>
        <v>2881.3647200000005</v>
      </c>
      <c r="F116" s="61"/>
      <c r="G116" s="135">
        <f>ROUND((+E116*E115),2)</f>
        <v>0</v>
      </c>
      <c r="H116" s="61"/>
      <c r="I116" s="61"/>
      <c r="J116" s="61"/>
      <c r="K116" s="61"/>
      <c r="L116" s="61"/>
      <c r="M116" s="61"/>
      <c r="N116" s="61"/>
    </row>
    <row r="117" spans="1:14" ht="15.75">
      <c r="A117" s="62"/>
      <c r="B117" s="61"/>
      <c r="C117" s="58"/>
      <c r="D117" s="61"/>
      <c r="E117" s="61" t="s">
        <v>61</v>
      </c>
      <c r="F117" s="61"/>
      <c r="G117" s="134"/>
      <c r="H117" s="61"/>
      <c r="I117" s="61"/>
      <c r="J117" s="61"/>
      <c r="K117" s="61"/>
      <c r="L117" s="61"/>
      <c r="M117" s="61"/>
      <c r="N117" s="61"/>
    </row>
    <row r="118" spans="1:14" ht="15.75">
      <c r="A118" s="62"/>
      <c r="B118" s="61"/>
      <c r="C118" s="58" t="s">
        <v>67</v>
      </c>
      <c r="D118" s="61"/>
      <c r="E118" s="61"/>
      <c r="F118" s="61"/>
      <c r="G118" s="134"/>
      <c r="H118" s="61"/>
      <c r="I118" s="135"/>
      <c r="J118" s="61"/>
      <c r="K118" s="135"/>
      <c r="L118" s="61"/>
      <c r="M118" s="61"/>
      <c r="N118" s="61"/>
    </row>
    <row r="119" spans="1:14" ht="15.75">
      <c r="A119" s="62"/>
      <c r="B119" s="61"/>
      <c r="C119" s="58" t="s">
        <v>108</v>
      </c>
      <c r="D119" s="61"/>
      <c r="E119" s="134">
        <f>K28</f>
        <v>1</v>
      </c>
      <c r="F119" s="61"/>
      <c r="G119" s="134"/>
      <c r="H119" s="61"/>
      <c r="I119" s="61"/>
      <c r="J119" s="61"/>
      <c r="K119" s="135"/>
      <c r="L119" s="61"/>
      <c r="M119" s="61"/>
      <c r="N119" s="61"/>
    </row>
    <row r="120" spans="1:14" ht="15.75">
      <c r="A120" s="62"/>
      <c r="B120" s="61"/>
      <c r="C120" s="58" t="s">
        <v>96</v>
      </c>
      <c r="D120" s="61"/>
      <c r="E120" s="135">
        <f>M70</f>
        <v>3093.8847200000005</v>
      </c>
      <c r="F120" s="61"/>
      <c r="G120" s="135">
        <f>ROUND((+E120*E119),2)</f>
        <v>3093.88</v>
      </c>
      <c r="H120" s="61"/>
      <c r="I120" s="166">
        <f>SUM(G86:G121)</f>
        <v>138331.17</v>
      </c>
      <c r="J120" s="61"/>
      <c r="K120" s="61" t="s">
        <v>96</v>
      </c>
      <c r="L120" s="61"/>
      <c r="M120" s="61"/>
      <c r="N120" s="61"/>
    </row>
    <row r="121" spans="1:14" ht="15.75">
      <c r="A121" s="62"/>
      <c r="B121" s="61"/>
      <c r="C121" s="58"/>
      <c r="D121" s="61"/>
      <c r="E121" s="61" t="s">
        <v>61</v>
      </c>
      <c r="F121" s="61"/>
      <c r="G121" s="134"/>
      <c r="H121" s="61"/>
      <c r="I121" s="61"/>
      <c r="J121" s="61"/>
      <c r="K121" s="61"/>
      <c r="L121" s="61"/>
      <c r="M121" s="61"/>
      <c r="N121" s="61"/>
    </row>
    <row r="122" spans="1:14" ht="15.75">
      <c r="A122" s="62"/>
      <c r="B122" s="61"/>
      <c r="C122" s="61"/>
      <c r="D122" s="61"/>
      <c r="E122" s="61" t="s">
        <v>61</v>
      </c>
      <c r="F122" s="61"/>
      <c r="G122" s="61" t="s">
        <v>61</v>
      </c>
      <c r="H122" s="61"/>
      <c r="I122" s="61"/>
      <c r="J122" s="61"/>
      <c r="K122" s="61"/>
      <c r="L122" s="61"/>
      <c r="M122" s="61"/>
      <c r="N122" s="61"/>
    </row>
    <row r="123" spans="1:14" ht="15.75">
      <c r="A123" s="62" t="s">
        <v>110</v>
      </c>
      <c r="B123" s="60" t="s">
        <v>111</v>
      </c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</row>
    <row r="124" spans="1:14" ht="15.75">
      <c r="A124" s="62"/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</row>
    <row r="125" spans="1:14" ht="15.75">
      <c r="A125" s="63"/>
      <c r="B125" s="60" t="s">
        <v>112</v>
      </c>
      <c r="C125" s="60" t="s">
        <v>113</v>
      </c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</row>
    <row r="126" spans="1:14" ht="15.75">
      <c r="A126" s="62"/>
      <c r="B126" s="61"/>
      <c r="C126" s="61" t="s">
        <v>57</v>
      </c>
      <c r="D126" s="61"/>
      <c r="E126" s="61"/>
      <c r="F126" s="61"/>
      <c r="G126" s="61" t="s">
        <v>57</v>
      </c>
      <c r="H126" s="61"/>
      <c r="I126" s="134"/>
      <c r="J126" s="61"/>
      <c r="K126" s="61"/>
      <c r="L126" s="61"/>
      <c r="M126" s="61"/>
      <c r="N126" s="61"/>
    </row>
    <row r="127" spans="1:14" ht="15.75">
      <c r="A127" s="62"/>
      <c r="B127" s="61"/>
      <c r="C127" s="61" t="s">
        <v>114</v>
      </c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</row>
    <row r="128" spans="1:14" ht="15.75">
      <c r="A128" s="62"/>
      <c r="B128" s="61"/>
      <c r="C128" s="58" t="s">
        <v>115</v>
      </c>
      <c r="D128" s="61"/>
      <c r="E128" s="180">
        <v>4</v>
      </c>
      <c r="F128" s="61"/>
      <c r="G128" s="61"/>
      <c r="H128" s="61"/>
      <c r="I128" s="61"/>
      <c r="J128" s="61"/>
      <c r="K128" s="61"/>
      <c r="L128" s="61"/>
      <c r="M128" s="61"/>
      <c r="N128" s="61"/>
    </row>
    <row r="129" spans="1:14" ht="15.75">
      <c r="A129" s="62"/>
      <c r="B129" s="61"/>
      <c r="C129" s="58" t="s">
        <v>116</v>
      </c>
      <c r="D129" s="61"/>
      <c r="E129" s="217">
        <v>2</v>
      </c>
      <c r="F129" s="61"/>
      <c r="G129" s="61"/>
      <c r="H129" s="61"/>
      <c r="I129" s="61"/>
      <c r="J129" s="61"/>
      <c r="K129" s="61"/>
      <c r="L129" s="61"/>
      <c r="M129" s="61"/>
      <c r="N129" s="61"/>
    </row>
    <row r="130" spans="1:14" ht="15.75">
      <c r="A130" s="62"/>
      <c r="B130" s="61"/>
      <c r="C130" s="58" t="s">
        <v>117</v>
      </c>
      <c r="D130" s="61"/>
      <c r="E130" s="217">
        <v>26.08</v>
      </c>
      <c r="F130" s="61"/>
      <c r="G130" s="61"/>
      <c r="H130" s="61"/>
      <c r="I130" s="61"/>
      <c r="J130" s="61"/>
      <c r="K130" s="61"/>
      <c r="L130" s="61"/>
      <c r="M130" s="61"/>
      <c r="N130" s="61"/>
    </row>
    <row r="131" spans="1:14" ht="15.75">
      <c r="A131" s="62"/>
      <c r="B131" s="61"/>
      <c r="C131" s="58" t="s">
        <v>118</v>
      </c>
      <c r="D131" s="61"/>
      <c r="E131" s="174">
        <v>80</v>
      </c>
      <c r="F131" s="61"/>
      <c r="G131" s="134">
        <f>ROUND(E128*E129*E130*E131,0)</f>
        <v>16691</v>
      </c>
      <c r="H131" s="61"/>
      <c r="I131" s="61"/>
      <c r="J131" s="61"/>
      <c r="K131" s="61"/>
      <c r="L131" s="61"/>
      <c r="M131" s="61"/>
      <c r="N131" s="61"/>
    </row>
    <row r="132" spans="1:14" ht="15.75">
      <c r="A132" s="62"/>
      <c r="B132" s="61"/>
      <c r="C132" s="58"/>
      <c r="D132" s="61"/>
      <c r="E132" s="174"/>
      <c r="F132" s="61"/>
      <c r="G132" s="134"/>
      <c r="H132" s="61"/>
      <c r="I132" s="61"/>
      <c r="J132" s="61"/>
      <c r="K132" s="61"/>
      <c r="L132" s="61"/>
      <c r="M132" s="61"/>
      <c r="N132" s="61"/>
    </row>
    <row r="133" spans="1:14" ht="15.75">
      <c r="A133" s="62"/>
      <c r="B133" s="61"/>
      <c r="C133" s="61" t="s">
        <v>119</v>
      </c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</row>
    <row r="134" spans="1:14" ht="15.75">
      <c r="A134" s="62"/>
      <c r="B134" s="61"/>
      <c r="C134" s="58" t="s">
        <v>115</v>
      </c>
      <c r="D134" s="61"/>
      <c r="E134" s="61">
        <v>3</v>
      </c>
      <c r="F134" s="61"/>
      <c r="G134" s="61"/>
      <c r="H134" s="61"/>
      <c r="I134" s="61"/>
      <c r="J134" s="61"/>
      <c r="K134" s="61"/>
      <c r="L134" s="61"/>
      <c r="M134" s="61"/>
      <c r="N134" s="61"/>
    </row>
    <row r="135" spans="1:14" ht="15.75">
      <c r="A135" s="62"/>
      <c r="B135" s="61"/>
      <c r="C135" s="58" t="s">
        <v>116</v>
      </c>
      <c r="D135" s="61"/>
      <c r="E135" s="217">
        <v>1.33</v>
      </c>
      <c r="F135" s="61"/>
      <c r="G135" s="61"/>
      <c r="H135" s="61"/>
      <c r="I135" s="61"/>
      <c r="J135" s="61"/>
      <c r="K135" s="61"/>
      <c r="L135" s="61"/>
      <c r="M135" s="61"/>
      <c r="N135" s="61"/>
    </row>
    <row r="136" spans="1:14" ht="15.75">
      <c r="A136" s="62"/>
      <c r="B136" s="61"/>
      <c r="C136" s="58" t="s">
        <v>120</v>
      </c>
      <c r="D136" s="61"/>
      <c r="E136" s="217">
        <f>E130</f>
        <v>26.08</v>
      </c>
      <c r="F136" s="61"/>
      <c r="G136" s="61"/>
      <c r="H136" s="61"/>
      <c r="I136" s="61"/>
      <c r="J136" s="61"/>
      <c r="K136" s="61"/>
      <c r="L136" s="61"/>
      <c r="M136" s="61"/>
      <c r="N136" s="61"/>
    </row>
    <row r="137" spans="1:14" ht="15.75">
      <c r="A137" s="62"/>
      <c r="B137" s="61"/>
      <c r="C137" s="58" t="s">
        <v>118</v>
      </c>
      <c r="D137" s="61"/>
      <c r="E137" s="218">
        <v>80</v>
      </c>
      <c r="F137" s="61"/>
      <c r="G137" s="134">
        <f>ROUND(E134*E135*E136*E137,0)</f>
        <v>8325</v>
      </c>
      <c r="H137" s="61"/>
      <c r="I137" s="134">
        <f>G137+G131</f>
        <v>25016</v>
      </c>
      <c r="J137" s="61" t="s">
        <v>121</v>
      </c>
      <c r="K137" s="61"/>
      <c r="L137" s="61"/>
      <c r="M137" s="61"/>
      <c r="N137" s="61"/>
    </row>
    <row r="138" spans="1:14" ht="15.75">
      <c r="A138" s="62"/>
      <c r="B138" s="61"/>
      <c r="C138" s="58"/>
      <c r="D138" s="61"/>
      <c r="E138" s="174"/>
      <c r="F138" s="61"/>
      <c r="G138" s="134"/>
      <c r="H138" s="61"/>
      <c r="I138" s="61"/>
      <c r="J138" s="61"/>
      <c r="K138" s="61"/>
      <c r="L138" s="61"/>
      <c r="M138" s="61"/>
      <c r="N138" s="61"/>
    </row>
    <row r="139" spans="1:14" ht="15.75">
      <c r="A139" s="62"/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</row>
    <row r="140" spans="1:14" ht="15.75">
      <c r="A140" s="63"/>
      <c r="B140" s="60" t="s">
        <v>122</v>
      </c>
      <c r="C140" s="60" t="s">
        <v>123</v>
      </c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</row>
    <row r="141" spans="1:14" ht="15.75">
      <c r="A141" s="62"/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</row>
    <row r="142" spans="1:14" ht="15.75">
      <c r="A142" s="62"/>
      <c r="B142" s="61"/>
      <c r="C142" s="61" t="s">
        <v>124</v>
      </c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</row>
    <row r="143" spans="1:14" ht="15.75">
      <c r="A143" s="62"/>
      <c r="B143" s="61"/>
      <c r="C143" s="58" t="s">
        <v>125</v>
      </c>
      <c r="D143" s="61"/>
      <c r="E143" s="134">
        <f>G131</f>
        <v>16691</v>
      </c>
      <c r="F143" s="61"/>
      <c r="G143" s="61"/>
      <c r="H143" s="61"/>
      <c r="I143" s="61"/>
      <c r="J143" s="61"/>
      <c r="K143" s="61"/>
      <c r="L143" s="61"/>
      <c r="M143" s="61"/>
      <c r="N143" s="61"/>
    </row>
    <row r="144" spans="1:14" ht="15.75">
      <c r="A144" s="62"/>
      <c r="B144" s="61"/>
      <c r="C144" s="58" t="s">
        <v>126</v>
      </c>
      <c r="D144" s="61"/>
      <c r="E144" s="219">
        <v>3.1</v>
      </c>
      <c r="F144" s="61"/>
      <c r="G144" s="61"/>
      <c r="H144" s="61"/>
      <c r="I144" s="61"/>
      <c r="J144" s="61"/>
      <c r="K144" s="61"/>
      <c r="L144" s="61"/>
      <c r="M144" s="61"/>
      <c r="N144" s="61"/>
    </row>
    <row r="145" spans="1:14" ht="15.75">
      <c r="A145" s="62"/>
      <c r="B145" s="61"/>
      <c r="C145" s="58" t="s">
        <v>127</v>
      </c>
      <c r="D145" s="61"/>
      <c r="E145" s="172">
        <v>2</v>
      </c>
      <c r="F145" s="61"/>
      <c r="G145" s="135">
        <f>ROUND(E143*E144/E145,2)</f>
        <v>25871.05</v>
      </c>
      <c r="H145" s="61"/>
      <c r="I145" s="61"/>
      <c r="J145" s="61"/>
      <c r="K145" s="61"/>
      <c r="L145" s="61"/>
      <c r="M145" s="61"/>
      <c r="N145" s="61"/>
    </row>
    <row r="146" spans="1:14" ht="15.75">
      <c r="A146" s="62"/>
      <c r="B146" s="61"/>
      <c r="C146" s="61"/>
      <c r="D146" s="61"/>
      <c r="E146" s="61" t="s">
        <v>61</v>
      </c>
      <c r="F146" s="61"/>
      <c r="G146" s="61"/>
      <c r="H146" s="61"/>
      <c r="I146" s="61"/>
      <c r="J146" s="61"/>
      <c r="K146" s="61"/>
      <c r="L146" s="61"/>
      <c r="M146" s="61"/>
      <c r="N146" s="61"/>
    </row>
    <row r="147" spans="1:14" ht="15.75">
      <c r="A147" s="62"/>
      <c r="B147" s="61"/>
      <c r="C147" s="61" t="s">
        <v>128</v>
      </c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</row>
    <row r="148" spans="1:14" ht="15.75">
      <c r="A148" s="62"/>
      <c r="B148" s="61"/>
      <c r="C148" s="58" t="s">
        <v>125</v>
      </c>
      <c r="D148" s="61"/>
      <c r="E148" s="134">
        <f>G137</f>
        <v>8325</v>
      </c>
      <c r="F148" s="61"/>
      <c r="G148" s="61"/>
      <c r="H148" s="61"/>
      <c r="I148" s="61"/>
      <c r="J148" s="61"/>
      <c r="K148" s="61"/>
      <c r="L148" s="61"/>
      <c r="M148" s="61"/>
      <c r="N148" s="61"/>
    </row>
    <row r="149" spans="1:14" ht="15.75">
      <c r="A149" s="62"/>
      <c r="B149" s="61"/>
      <c r="C149" s="58" t="s">
        <v>126</v>
      </c>
      <c r="D149" s="61"/>
      <c r="E149" s="219">
        <f>$E$144</f>
        <v>3.1</v>
      </c>
      <c r="F149" s="61"/>
      <c r="G149" s="61"/>
      <c r="H149" s="61"/>
      <c r="I149" s="61"/>
      <c r="J149" s="61"/>
      <c r="K149" s="61"/>
      <c r="L149" s="61"/>
      <c r="M149" s="61"/>
      <c r="N149" s="61"/>
    </row>
    <row r="150" spans="1:14" ht="15.75">
      <c r="A150" s="62"/>
      <c r="B150" s="61"/>
      <c r="C150" s="58" t="s">
        <v>127</v>
      </c>
      <c r="D150" s="61"/>
      <c r="E150" s="220">
        <f>E145</f>
        <v>2</v>
      </c>
      <c r="F150" s="61"/>
      <c r="G150" s="135">
        <f>ROUND(E148*E149/E150,2)</f>
        <v>12903.75</v>
      </c>
      <c r="H150" s="61"/>
      <c r="I150" s="61"/>
      <c r="J150" s="61"/>
      <c r="K150" s="61"/>
      <c r="L150" s="61"/>
      <c r="M150" s="61"/>
      <c r="N150" s="61"/>
    </row>
    <row r="151" spans="1:14" ht="15.75">
      <c r="A151" s="62"/>
      <c r="B151" s="61"/>
      <c r="C151" s="61"/>
      <c r="D151" s="61"/>
      <c r="E151" s="61" t="s">
        <v>61</v>
      </c>
      <c r="F151" s="61"/>
      <c r="G151" s="61"/>
      <c r="H151" s="61"/>
      <c r="I151" s="61"/>
      <c r="J151" s="61"/>
      <c r="K151" s="61"/>
      <c r="L151" s="61"/>
      <c r="M151" s="61"/>
      <c r="N151" s="61"/>
    </row>
    <row r="152" spans="1:14" ht="15.75">
      <c r="A152" s="62"/>
      <c r="B152" s="61"/>
      <c r="C152" s="61" t="s">
        <v>129</v>
      </c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</row>
    <row r="153" spans="1:14" ht="15.75">
      <c r="A153" s="62"/>
      <c r="B153" s="61"/>
      <c r="C153" s="58" t="s">
        <v>125</v>
      </c>
      <c r="D153" s="61"/>
      <c r="E153" s="134">
        <v>0</v>
      </c>
      <c r="F153" s="61"/>
      <c r="G153" s="61"/>
      <c r="H153" s="61"/>
      <c r="I153" s="61"/>
      <c r="J153" s="61"/>
      <c r="K153" s="61"/>
      <c r="L153" s="61"/>
      <c r="M153" s="61"/>
      <c r="N153" s="61"/>
    </row>
    <row r="154" spans="1:14" ht="15.75">
      <c r="A154" s="62"/>
      <c r="B154" s="61"/>
      <c r="C154" s="58" t="s">
        <v>126</v>
      </c>
      <c r="D154" s="61"/>
      <c r="E154" s="219">
        <f>$E$144</f>
        <v>3.1</v>
      </c>
      <c r="F154" s="61"/>
      <c r="G154" s="61"/>
      <c r="H154" s="61"/>
      <c r="I154" s="61"/>
      <c r="J154" s="61"/>
      <c r="K154" s="61"/>
      <c r="L154" s="61"/>
      <c r="M154" s="61"/>
      <c r="N154" s="61"/>
    </row>
    <row r="155" spans="1:14" ht="15.75">
      <c r="A155" s="62"/>
      <c r="B155" s="61"/>
      <c r="C155" s="58" t="s">
        <v>127</v>
      </c>
      <c r="D155" s="61"/>
      <c r="E155" s="220">
        <f>E150</f>
        <v>2</v>
      </c>
      <c r="F155" s="61"/>
      <c r="G155" s="135">
        <f>ROUND(E153*E154/E155,2)</f>
        <v>0</v>
      </c>
      <c r="H155" s="61"/>
      <c r="I155" s="166">
        <f>G155+G150+G145</f>
        <v>38774.8</v>
      </c>
      <c r="J155" s="61" t="s">
        <v>96</v>
      </c>
      <c r="K155" s="61"/>
      <c r="L155" s="61"/>
      <c r="M155" s="61"/>
      <c r="N155" s="61"/>
    </row>
    <row r="156" spans="1:14" ht="15.75">
      <c r="A156" s="62"/>
      <c r="B156" s="61"/>
      <c r="C156" s="61"/>
      <c r="D156" s="61"/>
      <c r="E156" s="61" t="s">
        <v>61</v>
      </c>
      <c r="F156" s="61"/>
      <c r="G156" s="61" t="s">
        <v>61</v>
      </c>
      <c r="H156" s="61"/>
      <c r="I156" s="61"/>
      <c r="J156" s="61"/>
      <c r="K156" s="61"/>
      <c r="L156" s="61"/>
      <c r="M156" s="61"/>
      <c r="N156" s="61"/>
    </row>
    <row r="157" spans="1:14" ht="15.75">
      <c r="A157" s="63"/>
      <c r="B157" s="60" t="s">
        <v>130</v>
      </c>
      <c r="C157" s="60" t="s">
        <v>131</v>
      </c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</row>
    <row r="158" spans="1:14" ht="15.75">
      <c r="A158" s="62"/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</row>
    <row r="159" spans="1:14" ht="15.75">
      <c r="A159" s="62"/>
      <c r="B159" s="61"/>
      <c r="C159" s="61" t="s">
        <v>132</v>
      </c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</row>
    <row r="160" spans="1:14" ht="15.75">
      <c r="A160" s="62"/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</row>
    <row r="161" spans="1:14" ht="15.75">
      <c r="A161" s="62"/>
      <c r="B161" s="61"/>
      <c r="C161" s="61"/>
      <c r="D161" s="61"/>
      <c r="E161" s="58" t="s">
        <v>133</v>
      </c>
      <c r="F161" s="61" t="s">
        <v>57</v>
      </c>
      <c r="G161" s="166">
        <v>242000</v>
      </c>
      <c r="H161" s="61"/>
      <c r="I161" s="61"/>
      <c r="J161" s="61"/>
      <c r="K161" s="61"/>
      <c r="L161" s="61"/>
      <c r="M161" s="61"/>
      <c r="N161" s="61"/>
    </row>
    <row r="162" spans="1:14" ht="16.5">
      <c r="A162" s="62"/>
      <c r="B162" s="61"/>
      <c r="C162" s="61"/>
      <c r="D162" s="61"/>
      <c r="E162" s="58" t="s">
        <v>134</v>
      </c>
      <c r="F162" s="61"/>
      <c r="G162" s="166">
        <v>110000</v>
      </c>
      <c r="H162" s="61"/>
      <c r="J162" s="61"/>
      <c r="L162" s="61"/>
      <c r="M162" s="61"/>
      <c r="N162" s="61"/>
    </row>
    <row r="163" spans="1:14" ht="15.75">
      <c r="A163" s="62"/>
      <c r="B163" s="61"/>
      <c r="C163" s="61"/>
      <c r="D163" s="61"/>
      <c r="E163" s="58"/>
      <c r="F163" s="61"/>
      <c r="G163" s="135"/>
      <c r="H163" s="61"/>
      <c r="I163" s="135">
        <f>G161+G162</f>
        <v>352000</v>
      </c>
      <c r="J163" s="61"/>
      <c r="K163" s="61" t="s">
        <v>135</v>
      </c>
      <c r="L163" s="61"/>
      <c r="M163" s="61"/>
      <c r="N163" s="61"/>
    </row>
    <row r="164" spans="1:14" ht="15.75">
      <c r="A164" s="62"/>
      <c r="B164" s="61"/>
      <c r="C164" s="61"/>
      <c r="D164" s="61"/>
      <c r="E164" s="61"/>
      <c r="F164" s="61"/>
      <c r="G164" s="135"/>
      <c r="H164" s="61"/>
      <c r="I164" s="61"/>
      <c r="J164" s="61"/>
      <c r="K164" s="61"/>
      <c r="L164" s="61"/>
      <c r="M164" s="61"/>
      <c r="N164" s="61"/>
    </row>
    <row r="165" spans="1:14" ht="15.75">
      <c r="A165" s="62"/>
      <c r="B165" s="61"/>
      <c r="C165" s="61" t="s">
        <v>136</v>
      </c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</row>
    <row r="166" spans="1:14" ht="15.75">
      <c r="A166" s="62"/>
      <c r="B166" s="61"/>
      <c r="C166" s="178">
        <v>0.8</v>
      </c>
      <c r="D166" s="61"/>
      <c r="E166" s="61" t="s">
        <v>137</v>
      </c>
      <c r="F166" s="61"/>
      <c r="G166" s="61"/>
      <c r="H166" s="61"/>
      <c r="I166" s="61"/>
      <c r="J166" s="61"/>
      <c r="K166" s="61"/>
      <c r="L166" s="61"/>
      <c r="M166" s="61"/>
      <c r="N166" s="61"/>
    </row>
    <row r="167" spans="1:14" ht="15.75">
      <c r="A167" s="62"/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</row>
    <row r="168" spans="1:14" ht="15.75">
      <c r="A168" s="62"/>
      <c r="B168" s="61"/>
      <c r="C168" s="61"/>
      <c r="D168" s="61"/>
      <c r="E168" s="58" t="s">
        <v>138</v>
      </c>
      <c r="F168" s="61"/>
      <c r="G168" s="135">
        <f>$I$163</f>
        <v>352000</v>
      </c>
      <c r="H168" s="61"/>
      <c r="I168" s="61"/>
      <c r="J168" s="61"/>
      <c r="K168" s="61"/>
      <c r="L168" s="61"/>
      <c r="M168" s="61"/>
      <c r="N168" s="61"/>
    </row>
    <row r="169" spans="1:14" ht="15.75">
      <c r="A169" s="62"/>
      <c r="B169" s="61"/>
      <c r="C169" s="61"/>
      <c r="D169" s="61"/>
      <c r="E169" s="58" t="s">
        <v>139</v>
      </c>
      <c r="F169" s="61"/>
      <c r="G169" s="178">
        <v>0.8</v>
      </c>
      <c r="H169" s="61"/>
      <c r="I169" s="61"/>
      <c r="J169" s="61"/>
      <c r="K169" s="61"/>
      <c r="L169" s="61"/>
      <c r="M169" s="61"/>
      <c r="N169" s="61"/>
    </row>
    <row r="170" spans="1:14" ht="15.75">
      <c r="A170" s="62"/>
      <c r="B170" s="61"/>
      <c r="C170" s="61"/>
      <c r="D170" s="61"/>
      <c r="E170" s="58" t="s">
        <v>140</v>
      </c>
      <c r="F170" s="61"/>
      <c r="G170" s="134">
        <v>5</v>
      </c>
      <c r="H170" s="61"/>
      <c r="I170" s="61"/>
      <c r="J170" s="61"/>
      <c r="K170" s="61"/>
      <c r="L170" s="61"/>
      <c r="M170" s="61"/>
      <c r="N170" s="61"/>
    </row>
    <row r="171" spans="1:14" ht="15.75">
      <c r="A171" s="62"/>
      <c r="B171" s="61"/>
      <c r="C171" s="61"/>
      <c r="D171" s="61"/>
      <c r="E171" s="58" t="s">
        <v>141</v>
      </c>
      <c r="F171" s="61"/>
      <c r="G171" s="134">
        <v>60</v>
      </c>
      <c r="H171" s="61"/>
      <c r="I171" s="166">
        <f>ROUND(G168*G169*G170/G171,2)</f>
        <v>23466.67</v>
      </c>
      <c r="J171" s="61"/>
      <c r="K171" s="61" t="str">
        <f>K120</f>
        <v>R$/mês</v>
      </c>
      <c r="L171" s="61"/>
      <c r="M171" s="61"/>
      <c r="N171" s="61"/>
    </row>
    <row r="172" spans="1:14" ht="15.75">
      <c r="A172" s="62"/>
      <c r="B172" s="61"/>
      <c r="C172" s="61"/>
      <c r="D172" s="61"/>
      <c r="E172" s="61"/>
      <c r="F172" s="61"/>
      <c r="G172" s="61" t="s">
        <v>61</v>
      </c>
      <c r="H172" s="61"/>
      <c r="I172" s="61"/>
      <c r="J172" s="61"/>
      <c r="K172" s="61"/>
      <c r="L172" s="61"/>
      <c r="M172" s="61"/>
      <c r="N172" s="61"/>
    </row>
    <row r="173" spans="1:14" ht="15.75">
      <c r="A173" s="63"/>
      <c r="B173" s="60" t="s">
        <v>142</v>
      </c>
      <c r="C173" s="60" t="s">
        <v>143</v>
      </c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</row>
    <row r="174" spans="1:14" ht="15.75">
      <c r="A174" s="62"/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</row>
    <row r="175" spans="1:14" ht="15.75">
      <c r="A175" s="62"/>
      <c r="B175" s="61"/>
      <c r="C175" s="61" t="s">
        <v>144</v>
      </c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</row>
    <row r="176" spans="1:14" ht="15.75">
      <c r="A176" s="62"/>
      <c r="B176" s="61"/>
      <c r="C176" s="134">
        <v>45000</v>
      </c>
      <c r="D176" s="61"/>
      <c r="E176" s="61" t="s">
        <v>145</v>
      </c>
      <c r="F176" s="61"/>
      <c r="G176" s="61"/>
      <c r="H176" s="61"/>
      <c r="I176" s="61"/>
      <c r="J176" s="61"/>
      <c r="K176" s="61"/>
      <c r="L176" s="61"/>
      <c r="M176" s="61"/>
      <c r="N176" s="61"/>
    </row>
    <row r="177" spans="1:14" ht="15.75">
      <c r="A177" s="62"/>
      <c r="B177" s="61"/>
      <c r="C177" s="61" t="s">
        <v>146</v>
      </c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</row>
    <row r="178" spans="1:14" ht="15.75">
      <c r="A178" s="62"/>
      <c r="B178" s="61"/>
      <c r="C178" s="58" t="s">
        <v>147</v>
      </c>
      <c r="D178" s="61"/>
      <c r="E178" s="221">
        <v>2</v>
      </c>
      <c r="F178" s="61" t="s">
        <v>148</v>
      </c>
      <c r="G178" s="135">
        <v>1100</v>
      </c>
      <c r="H178" s="61" t="s">
        <v>149</v>
      </c>
      <c r="I178" s="135">
        <f aca="true" t="shared" si="28" ref="I178:I180">E178*G178</f>
        <v>2200</v>
      </c>
      <c r="J178" s="61"/>
      <c r="K178" s="61"/>
      <c r="L178" s="61"/>
      <c r="M178" s="61"/>
      <c r="N178" s="61"/>
    </row>
    <row r="179" spans="1:14" ht="15.75">
      <c r="A179" s="62"/>
      <c r="B179" s="61"/>
      <c r="C179" s="58" t="s">
        <v>147</v>
      </c>
      <c r="D179" s="61"/>
      <c r="E179" s="221">
        <v>4</v>
      </c>
      <c r="F179" s="61" t="s">
        <v>148</v>
      </c>
      <c r="G179" s="135">
        <v>1100</v>
      </c>
      <c r="H179" s="61" t="s">
        <v>149</v>
      </c>
      <c r="I179" s="135">
        <f t="shared" si="28"/>
        <v>4400</v>
      </c>
      <c r="J179" s="61"/>
      <c r="K179" s="61"/>
      <c r="L179" s="61"/>
      <c r="M179" s="61"/>
      <c r="N179" s="61"/>
    </row>
    <row r="180" spans="1:14" ht="15.75">
      <c r="A180" s="62"/>
      <c r="B180" s="61"/>
      <c r="C180" s="58" t="s">
        <v>150</v>
      </c>
      <c r="D180" s="61"/>
      <c r="E180" s="221">
        <v>12</v>
      </c>
      <c r="F180" s="61" t="s">
        <v>148</v>
      </c>
      <c r="G180" s="135">
        <v>380</v>
      </c>
      <c r="H180" s="61" t="s">
        <v>149</v>
      </c>
      <c r="I180" s="135">
        <f t="shared" si="28"/>
        <v>4560</v>
      </c>
      <c r="J180" s="61"/>
      <c r="K180" s="135">
        <f>SUM(I178:I180)</f>
        <v>11160</v>
      </c>
      <c r="L180" s="61"/>
      <c r="M180" s="61" t="s">
        <v>135</v>
      </c>
      <c r="N180" s="61"/>
    </row>
    <row r="181" spans="1:14" ht="15.75">
      <c r="A181" s="62"/>
      <c r="B181" s="61"/>
      <c r="C181" s="61"/>
      <c r="D181" s="61"/>
      <c r="E181" s="61"/>
      <c r="F181" s="61"/>
      <c r="G181" s="135"/>
      <c r="H181" s="61"/>
      <c r="I181" s="61" t="s">
        <v>61</v>
      </c>
      <c r="J181" s="61"/>
      <c r="K181" s="61"/>
      <c r="L181" s="61"/>
      <c r="M181" s="61"/>
      <c r="N181" s="61"/>
    </row>
    <row r="182" spans="1:14" ht="15.75">
      <c r="A182" s="62"/>
      <c r="B182" s="61"/>
      <c r="C182" s="61"/>
      <c r="D182" s="61"/>
      <c r="E182" s="58" t="s">
        <v>125</v>
      </c>
      <c r="F182" s="61"/>
      <c r="G182" s="134">
        <f>I137</f>
        <v>25016</v>
      </c>
      <c r="H182" s="61"/>
      <c r="I182" s="61"/>
      <c r="J182" s="61"/>
      <c r="K182" s="61"/>
      <c r="L182" s="61"/>
      <c r="M182" s="61"/>
      <c r="N182" s="61"/>
    </row>
    <row r="183" spans="1:14" ht="15.75">
      <c r="A183" s="62"/>
      <c r="B183" s="61"/>
      <c r="C183" s="61"/>
      <c r="D183" s="61"/>
      <c r="E183" s="58" t="s">
        <v>151</v>
      </c>
      <c r="F183" s="61"/>
      <c r="G183" s="134">
        <f>C176</f>
        <v>45000</v>
      </c>
      <c r="H183" s="61"/>
      <c r="I183" s="61"/>
      <c r="J183" s="61"/>
      <c r="K183" s="61"/>
      <c r="L183" s="61"/>
      <c r="M183" s="61"/>
      <c r="N183" s="61"/>
    </row>
    <row r="184" spans="1:14" ht="15.75">
      <c r="A184" s="62"/>
      <c r="B184" s="61"/>
      <c r="C184" s="61"/>
      <c r="D184" s="61"/>
      <c r="E184" s="58" t="s">
        <v>152</v>
      </c>
      <c r="F184" s="61"/>
      <c r="G184" s="135">
        <f>K180</f>
        <v>11160</v>
      </c>
      <c r="H184" s="61"/>
      <c r="I184" s="166">
        <f>ROUND((G182/G183)*G184,2)</f>
        <v>6203.97</v>
      </c>
      <c r="J184" s="61"/>
      <c r="K184" s="61" t="str">
        <f>$K$171</f>
        <v>R$/mês</v>
      </c>
      <c r="L184" s="61"/>
      <c r="M184" s="61"/>
      <c r="N184" s="61"/>
    </row>
    <row r="185" spans="1:14" ht="15.75">
      <c r="A185" s="62"/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</row>
    <row r="186" spans="1:14" ht="15.75">
      <c r="A186" s="63"/>
      <c r="B186" s="60" t="s">
        <v>153</v>
      </c>
      <c r="C186" s="60" t="s">
        <v>154</v>
      </c>
      <c r="D186" s="61"/>
      <c r="E186" s="61"/>
      <c r="F186" s="61"/>
      <c r="G186" s="135"/>
      <c r="H186" s="61"/>
      <c r="I186" s="61"/>
      <c r="J186" s="61"/>
      <c r="K186" s="61"/>
      <c r="L186" s="61"/>
      <c r="M186" s="61"/>
      <c r="N186" s="61"/>
    </row>
    <row r="187" spans="1:14" ht="15.75">
      <c r="A187" s="62"/>
      <c r="B187" s="61"/>
      <c r="C187" s="61"/>
      <c r="D187" s="61"/>
      <c r="E187" s="61"/>
      <c r="F187" s="61"/>
      <c r="G187" s="135"/>
      <c r="H187" s="61"/>
      <c r="I187" s="61"/>
      <c r="J187" s="61"/>
      <c r="K187" s="61"/>
      <c r="L187" s="61"/>
      <c r="M187" s="61"/>
      <c r="N187" s="61"/>
    </row>
    <row r="188" spans="1:14" ht="15.75">
      <c r="A188" s="62"/>
      <c r="B188" s="61"/>
      <c r="C188" s="60" t="s">
        <v>155</v>
      </c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1"/>
    </row>
    <row r="189" spans="1:14" ht="15.75">
      <c r="A189" s="62"/>
      <c r="B189" s="61"/>
      <c r="C189" s="58" t="s">
        <v>156</v>
      </c>
      <c r="D189" s="61"/>
      <c r="E189" s="61">
        <v>18</v>
      </c>
      <c r="F189" s="61"/>
      <c r="G189" s="61"/>
      <c r="H189" s="61"/>
      <c r="I189" s="61"/>
      <c r="J189" s="61"/>
      <c r="K189" s="61"/>
      <c r="L189" s="61"/>
      <c r="M189" s="61"/>
      <c r="N189" s="61"/>
    </row>
    <row r="190" spans="1:14" ht="15.75">
      <c r="A190" s="62"/>
      <c r="B190" s="61"/>
      <c r="C190" s="58" t="s">
        <v>157</v>
      </c>
      <c r="D190" s="61"/>
      <c r="E190" s="103">
        <v>9</v>
      </c>
      <c r="F190" s="61"/>
      <c r="G190" s="61"/>
      <c r="H190" s="61"/>
      <c r="I190" s="61"/>
      <c r="J190" s="61"/>
      <c r="K190" s="61"/>
      <c r="L190" s="61"/>
      <c r="M190" s="61"/>
      <c r="N190" s="61"/>
    </row>
    <row r="191" spans="1:14" ht="15.75">
      <c r="A191" s="62"/>
      <c r="B191" s="61"/>
      <c r="C191" s="58" t="s">
        <v>158</v>
      </c>
      <c r="D191" s="61"/>
      <c r="E191" s="61">
        <f>E189+E190</f>
        <v>27</v>
      </c>
      <c r="F191" s="61"/>
      <c r="G191" s="61"/>
      <c r="H191" s="61"/>
      <c r="I191" s="61"/>
      <c r="J191" s="61"/>
      <c r="K191" s="61"/>
      <c r="L191" s="61"/>
      <c r="M191" s="61"/>
      <c r="N191" s="61"/>
    </row>
    <row r="192" spans="1:14" ht="15.75">
      <c r="A192" s="62"/>
      <c r="B192" s="61"/>
      <c r="C192" s="58" t="s">
        <v>126</v>
      </c>
      <c r="D192" s="61"/>
      <c r="E192" s="135">
        <v>5.3</v>
      </c>
      <c r="F192" s="61"/>
      <c r="G192" s="61"/>
      <c r="H192" s="61"/>
      <c r="I192" s="61"/>
      <c r="J192" s="61"/>
      <c r="K192" s="61"/>
      <c r="L192" s="61"/>
      <c r="M192" s="61"/>
      <c r="N192" s="61"/>
    </row>
    <row r="193" spans="1:14" ht="15.75">
      <c r="A193" s="62"/>
      <c r="B193" s="61"/>
      <c r="C193" s="58" t="s">
        <v>151</v>
      </c>
      <c r="D193" s="61"/>
      <c r="E193" s="134">
        <v>4500</v>
      </c>
      <c r="F193" s="61"/>
      <c r="G193" s="222">
        <f>ROUND(+E191*E192/E193,3)</f>
        <v>0.032</v>
      </c>
      <c r="H193" s="61"/>
      <c r="I193" s="61"/>
      <c r="J193" s="61"/>
      <c r="K193" s="61"/>
      <c r="L193" s="61"/>
      <c r="M193" s="61"/>
      <c r="N193" s="61"/>
    </row>
    <row r="194" spans="1:14" ht="15.75">
      <c r="A194" s="62"/>
      <c r="B194" s="61"/>
      <c r="C194" s="60" t="s">
        <v>159</v>
      </c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61"/>
    </row>
    <row r="195" spans="1:14" ht="15.75">
      <c r="A195" s="62"/>
      <c r="B195" s="61"/>
      <c r="C195" s="58" t="s">
        <v>158</v>
      </c>
      <c r="D195" s="61"/>
      <c r="E195" s="61">
        <v>20</v>
      </c>
      <c r="F195" s="61"/>
      <c r="G195" s="61"/>
      <c r="H195" s="61"/>
      <c r="I195" s="61"/>
      <c r="J195" s="61"/>
      <c r="K195" s="61"/>
      <c r="L195" s="61"/>
      <c r="M195" s="61"/>
      <c r="N195" s="61"/>
    </row>
    <row r="196" spans="1:14" ht="15.75">
      <c r="A196" s="62"/>
      <c r="B196" s="61"/>
      <c r="C196" s="58" t="s">
        <v>126</v>
      </c>
      <c r="D196" s="61"/>
      <c r="E196" s="135">
        <v>5.15</v>
      </c>
      <c r="F196" s="61"/>
      <c r="G196" s="61"/>
      <c r="H196" s="61"/>
      <c r="I196" s="61"/>
      <c r="J196" s="61"/>
      <c r="K196" s="61"/>
      <c r="L196" s="61"/>
      <c r="M196" s="61"/>
      <c r="N196" s="61"/>
    </row>
    <row r="197" spans="1:14" ht="15.75">
      <c r="A197" s="62"/>
      <c r="B197" s="61"/>
      <c r="C197" s="58" t="s">
        <v>151</v>
      </c>
      <c r="D197" s="61"/>
      <c r="E197" s="134">
        <v>20000</v>
      </c>
      <c r="F197" s="61"/>
      <c r="G197" s="222">
        <f>ROUND(+E195*E196/E197,3)</f>
        <v>0.005</v>
      </c>
      <c r="H197" s="61"/>
      <c r="I197" s="61"/>
      <c r="J197" s="61"/>
      <c r="K197" s="61"/>
      <c r="L197" s="61"/>
      <c r="M197" s="61"/>
      <c r="N197" s="61"/>
    </row>
    <row r="198" spans="1:14" ht="15.75">
      <c r="A198" s="62"/>
      <c r="B198" s="61"/>
      <c r="C198" s="60" t="s">
        <v>160</v>
      </c>
      <c r="D198" s="61"/>
      <c r="E198" s="61"/>
      <c r="F198" s="61"/>
      <c r="G198" s="61"/>
      <c r="H198" s="61"/>
      <c r="I198" s="61"/>
      <c r="J198" s="61"/>
      <c r="K198" s="61"/>
      <c r="L198" s="61"/>
      <c r="M198" s="61"/>
      <c r="N198" s="61"/>
    </row>
    <row r="199" spans="1:14" ht="15.75">
      <c r="A199" s="62"/>
      <c r="B199" s="61"/>
      <c r="C199" s="58" t="s">
        <v>158</v>
      </c>
      <c r="D199" s="61"/>
      <c r="E199" s="61">
        <v>580</v>
      </c>
      <c r="F199" s="61"/>
      <c r="G199" s="61"/>
      <c r="H199" s="61"/>
      <c r="I199" s="61"/>
      <c r="J199" s="61"/>
      <c r="K199" s="61"/>
      <c r="L199" s="61"/>
      <c r="M199" s="61"/>
      <c r="N199" s="61"/>
    </row>
    <row r="200" spans="1:14" ht="15.75">
      <c r="A200" s="62"/>
      <c r="B200" s="61"/>
      <c r="C200" s="58" t="str">
        <f>C196</f>
        <v>R$/litro</v>
      </c>
      <c r="D200" s="61"/>
      <c r="E200" s="135">
        <v>8.15</v>
      </c>
      <c r="F200" s="61"/>
      <c r="G200" s="61"/>
      <c r="H200" s="61"/>
      <c r="I200" s="61"/>
      <c r="J200" s="61"/>
      <c r="K200" s="61"/>
      <c r="L200" s="61"/>
      <c r="M200" s="61"/>
      <c r="N200" s="61"/>
    </row>
    <row r="201" spans="1:14" ht="15.75">
      <c r="A201" s="62"/>
      <c r="B201" s="61"/>
      <c r="C201" s="58" t="s">
        <v>151</v>
      </c>
      <c r="D201" s="61"/>
      <c r="E201" s="134">
        <v>50000</v>
      </c>
      <c r="F201" s="61"/>
      <c r="G201" s="222">
        <f>ROUND(+E199*E200/E201,3)</f>
        <v>0.095</v>
      </c>
      <c r="H201" s="61"/>
      <c r="I201" s="61"/>
      <c r="J201" s="61"/>
      <c r="K201" s="61"/>
      <c r="L201" s="61"/>
      <c r="M201" s="61"/>
      <c r="N201" s="61"/>
    </row>
    <row r="202" spans="1:14" ht="15.75">
      <c r="A202" s="62"/>
      <c r="B202" s="61"/>
      <c r="C202" s="60" t="s">
        <v>161</v>
      </c>
      <c r="D202" s="61"/>
      <c r="E202" s="61"/>
      <c r="F202" s="61"/>
      <c r="G202" s="61"/>
      <c r="H202" s="61"/>
      <c r="I202" s="61"/>
      <c r="J202" s="61"/>
      <c r="K202" s="61"/>
      <c r="L202" s="61"/>
      <c r="M202" s="61"/>
      <c r="N202" s="61"/>
    </row>
    <row r="203" spans="1:14" ht="15.75">
      <c r="A203" s="62"/>
      <c r="B203" s="61"/>
      <c r="C203" s="58" t="s">
        <v>162</v>
      </c>
      <c r="D203" s="61"/>
      <c r="E203" s="61">
        <v>1.1</v>
      </c>
      <c r="F203" s="61"/>
      <c r="G203" s="61"/>
      <c r="H203" s="61"/>
      <c r="I203" s="61"/>
      <c r="J203" s="61"/>
      <c r="K203" s="61"/>
      <c r="L203" s="61"/>
      <c r="M203" s="61"/>
      <c r="N203" s="61"/>
    </row>
    <row r="204" spans="1:14" ht="15.75">
      <c r="A204" s="62"/>
      <c r="B204" s="61"/>
      <c r="C204" s="58" t="s">
        <v>163</v>
      </c>
      <c r="D204" s="61"/>
      <c r="E204" s="135">
        <v>4.65</v>
      </c>
      <c r="F204" s="61"/>
      <c r="G204" s="61"/>
      <c r="H204" s="61"/>
      <c r="I204" s="61"/>
      <c r="J204" s="61"/>
      <c r="K204" s="61"/>
      <c r="L204" s="61"/>
      <c r="M204" s="61"/>
      <c r="N204" s="61"/>
    </row>
    <row r="205" spans="1:14" ht="15.75">
      <c r="A205" s="62"/>
      <c r="B205" s="61"/>
      <c r="C205" s="58" t="s">
        <v>151</v>
      </c>
      <c r="D205" s="61"/>
      <c r="E205" s="61">
        <v>300</v>
      </c>
      <c r="F205" s="61"/>
      <c r="G205" s="222">
        <f>ROUND(+E203*E204/E205,3)</f>
        <v>0.017</v>
      </c>
      <c r="H205" s="61"/>
      <c r="I205" s="61">
        <f>(G205+G201+G197+G193)</f>
        <v>0.14900000000000002</v>
      </c>
      <c r="J205" s="61"/>
      <c r="K205" s="61" t="s">
        <v>164</v>
      </c>
      <c r="L205" s="61"/>
      <c r="M205" s="61"/>
      <c r="N205" s="61"/>
    </row>
    <row r="206" spans="1:14" ht="15.75">
      <c r="A206" s="62"/>
      <c r="B206" s="61"/>
      <c r="C206" s="60" t="s">
        <v>165</v>
      </c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</row>
    <row r="207" spans="1:14" ht="15.75">
      <c r="A207" s="62"/>
      <c r="B207" s="61"/>
      <c r="C207" s="58" t="s">
        <v>166</v>
      </c>
      <c r="D207" s="61"/>
      <c r="E207" s="222">
        <f>I205</f>
        <v>0.14900000000000002</v>
      </c>
      <c r="F207" s="61"/>
      <c r="G207" s="61"/>
      <c r="H207" s="61"/>
      <c r="I207" s="61"/>
      <c r="J207" s="61"/>
      <c r="K207" s="61"/>
      <c r="L207" s="61"/>
      <c r="M207" s="61"/>
      <c r="N207" s="61"/>
    </row>
    <row r="208" spans="1:14" ht="15.75">
      <c r="A208" s="62"/>
      <c r="B208" s="61"/>
      <c r="C208" s="58" t="s">
        <v>167</v>
      </c>
      <c r="D208" s="61"/>
      <c r="E208" s="178">
        <v>0.2</v>
      </c>
      <c r="F208" s="61"/>
      <c r="G208" s="222">
        <f>ROUND(E208*E207,3)</f>
        <v>0.03</v>
      </c>
      <c r="H208" s="61"/>
      <c r="I208" s="222">
        <f>G208+I205</f>
        <v>0.17900000000000002</v>
      </c>
      <c r="J208" s="61"/>
      <c r="K208" s="61" t="s">
        <v>164</v>
      </c>
      <c r="L208" s="61"/>
      <c r="M208" s="61"/>
      <c r="N208" s="61"/>
    </row>
    <row r="209" spans="1:14" ht="15.75">
      <c r="A209" s="62"/>
      <c r="B209" s="61"/>
      <c r="C209" s="61"/>
      <c r="D209" s="61"/>
      <c r="E209" s="61"/>
      <c r="F209" s="61"/>
      <c r="G209" s="61"/>
      <c r="H209" s="61"/>
      <c r="I209" s="61"/>
      <c r="J209" s="61"/>
      <c r="K209" s="61"/>
      <c r="L209" s="61"/>
      <c r="M209" s="61"/>
      <c r="N209" s="61"/>
    </row>
    <row r="210" spans="1:14" ht="15.75">
      <c r="A210" s="63"/>
      <c r="B210" s="62" t="s">
        <v>168</v>
      </c>
      <c r="C210" s="61" t="s">
        <v>169</v>
      </c>
      <c r="D210" s="61"/>
      <c r="E210" s="61"/>
      <c r="F210" s="61"/>
      <c r="G210" s="61"/>
      <c r="H210" s="61"/>
      <c r="I210" s="61"/>
      <c r="J210" s="61"/>
      <c r="K210" s="61"/>
      <c r="L210" s="61"/>
      <c r="M210" s="61"/>
      <c r="N210" s="61"/>
    </row>
    <row r="211" spans="1:14" ht="15.75">
      <c r="A211" s="62"/>
      <c r="B211" s="61"/>
      <c r="C211" s="61"/>
      <c r="D211" s="61"/>
      <c r="E211" s="61"/>
      <c r="F211" s="61"/>
      <c r="G211" s="61"/>
      <c r="H211" s="61"/>
      <c r="I211" s="61"/>
      <c r="J211" s="61"/>
      <c r="K211" s="61"/>
      <c r="L211" s="61"/>
      <c r="M211" s="61"/>
      <c r="N211" s="61"/>
    </row>
    <row r="212" spans="1:14" ht="15.75">
      <c r="A212" s="62"/>
      <c r="B212" s="61"/>
      <c r="C212" s="58" t="s">
        <v>170</v>
      </c>
      <c r="D212" s="61"/>
      <c r="E212" s="61"/>
      <c r="F212" s="61"/>
      <c r="G212" s="134">
        <f>G182</f>
        <v>25016</v>
      </c>
      <c r="H212" s="61"/>
      <c r="I212" s="61"/>
      <c r="J212" s="61"/>
      <c r="K212" s="61"/>
      <c r="L212" s="61"/>
      <c r="M212" s="61"/>
      <c r="N212" s="61"/>
    </row>
    <row r="213" spans="1:14" ht="15.75">
      <c r="A213" s="62"/>
      <c r="B213" s="61"/>
      <c r="C213" s="58" t="s">
        <v>164</v>
      </c>
      <c r="D213" s="61"/>
      <c r="E213" s="61"/>
      <c r="F213" s="61"/>
      <c r="G213" s="222">
        <f>I208</f>
        <v>0.17900000000000002</v>
      </c>
      <c r="H213" s="61"/>
      <c r="I213" s="135">
        <f>G213*G212</f>
        <v>4477.8640000000005</v>
      </c>
      <c r="J213" s="61"/>
      <c r="K213" s="61" t="s">
        <v>96</v>
      </c>
      <c r="L213" s="61"/>
      <c r="M213" s="61"/>
      <c r="N213" s="61"/>
    </row>
    <row r="214" spans="1:14" ht="15.75">
      <c r="A214" s="62"/>
      <c r="B214" s="61"/>
      <c r="C214" s="61"/>
      <c r="D214" s="61"/>
      <c r="E214" s="61"/>
      <c r="F214" s="61"/>
      <c r="G214" s="61" t="s">
        <v>61</v>
      </c>
      <c r="H214" s="61"/>
      <c r="I214" s="61"/>
      <c r="J214" s="61"/>
      <c r="K214" s="61"/>
      <c r="L214" s="61"/>
      <c r="M214" s="61"/>
      <c r="N214" s="61"/>
    </row>
    <row r="215" spans="1:14" ht="15.75">
      <c r="A215" s="63"/>
      <c r="B215" s="62" t="s">
        <v>171</v>
      </c>
      <c r="C215" s="61" t="s">
        <v>172</v>
      </c>
      <c r="D215" s="61"/>
      <c r="E215" s="61"/>
      <c r="F215" s="61"/>
      <c r="G215" s="61"/>
      <c r="H215" s="61"/>
      <c r="I215" s="135">
        <f>70*G170*3*4</f>
        <v>4200</v>
      </c>
      <c r="J215" s="61"/>
      <c r="K215" s="61"/>
      <c r="L215" s="61"/>
      <c r="M215" s="61"/>
      <c r="N215" s="61"/>
    </row>
    <row r="216" spans="1:14" ht="15.75">
      <c r="A216" s="62"/>
      <c r="B216" s="61"/>
      <c r="D216" s="61"/>
      <c r="E216" s="61"/>
      <c r="F216" s="61"/>
      <c r="G216" s="135"/>
      <c r="H216" s="61"/>
      <c r="I216" s="135"/>
      <c r="J216" s="61"/>
      <c r="K216" s="61"/>
      <c r="L216" s="61"/>
      <c r="M216" s="61"/>
      <c r="N216" s="61"/>
    </row>
    <row r="217" spans="1:14" ht="15.75">
      <c r="A217" s="62"/>
      <c r="B217" s="61"/>
      <c r="C217" s="165" t="s">
        <v>173</v>
      </c>
      <c r="D217" s="61"/>
      <c r="E217" s="61"/>
      <c r="F217" s="61"/>
      <c r="G217" s="178"/>
      <c r="H217" s="61"/>
      <c r="J217" s="61"/>
      <c r="K217" s="166">
        <f>I213+I215</f>
        <v>8677.864000000001</v>
      </c>
      <c r="L217" s="61"/>
      <c r="M217" s="61" t="s">
        <v>96</v>
      </c>
      <c r="N217" s="61"/>
    </row>
    <row r="218" spans="1:14" ht="15.75">
      <c r="A218" s="62"/>
      <c r="B218" s="61"/>
      <c r="C218" s="61"/>
      <c r="D218" s="61"/>
      <c r="E218" s="61"/>
      <c r="F218" s="61"/>
      <c r="G218" s="61" t="s">
        <v>61</v>
      </c>
      <c r="H218" s="61"/>
      <c r="I218" s="61" t="s">
        <v>61</v>
      </c>
      <c r="J218" s="61"/>
      <c r="K218" s="61"/>
      <c r="L218" s="61"/>
      <c r="M218" s="61"/>
      <c r="N218" s="61"/>
    </row>
    <row r="219" spans="1:14" ht="15.75">
      <c r="A219" s="63"/>
      <c r="B219" s="60" t="s">
        <v>174</v>
      </c>
      <c r="C219" s="60" t="s">
        <v>175</v>
      </c>
      <c r="D219" s="61"/>
      <c r="E219" s="61"/>
      <c r="F219" s="61"/>
      <c r="G219" s="61"/>
      <c r="H219" s="61"/>
      <c r="I219" s="61"/>
      <c r="J219" s="61"/>
      <c r="K219" s="61"/>
      <c r="L219" s="61"/>
      <c r="M219" s="61"/>
      <c r="N219" s="61"/>
    </row>
    <row r="220" spans="1:14" ht="15.75">
      <c r="A220" s="62"/>
      <c r="B220" s="61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</row>
    <row r="221" spans="1:14" ht="15.75">
      <c r="A221" s="62"/>
      <c r="B221" s="61"/>
      <c r="C221" s="61" t="s">
        <v>176</v>
      </c>
      <c r="D221" s="61"/>
      <c r="E221" s="61"/>
      <c r="F221" s="61"/>
      <c r="G221" s="61"/>
      <c r="H221" s="61"/>
      <c r="I221" s="61"/>
      <c r="J221" s="61"/>
      <c r="K221" s="61"/>
      <c r="L221" s="61"/>
      <c r="M221" s="61"/>
      <c r="N221" s="61"/>
    </row>
    <row r="222" spans="1:14" ht="15.75">
      <c r="A222" s="62"/>
      <c r="B222" s="61"/>
      <c r="C222" s="167" t="s">
        <v>177</v>
      </c>
      <c r="D222" s="61"/>
      <c r="E222" s="61"/>
      <c r="F222" s="61"/>
      <c r="G222" s="170">
        <v>92.66</v>
      </c>
      <c r="H222" s="61"/>
      <c r="I222" s="61"/>
      <c r="J222" s="61"/>
      <c r="K222" s="61"/>
      <c r="L222" s="61"/>
      <c r="M222" s="61"/>
      <c r="N222" s="61"/>
    </row>
    <row r="223" spans="1:14" ht="15.75">
      <c r="A223" s="62"/>
      <c r="B223" s="61"/>
      <c r="C223" s="61" t="s">
        <v>178</v>
      </c>
      <c r="D223" s="61"/>
      <c r="E223" s="61"/>
      <c r="F223" s="61"/>
      <c r="G223" s="135">
        <f>G161*0.01</f>
        <v>2420</v>
      </c>
      <c r="H223" s="61"/>
      <c r="I223" s="61"/>
      <c r="J223" s="61"/>
      <c r="K223" s="61"/>
      <c r="L223" s="61"/>
      <c r="M223" s="61"/>
      <c r="N223" s="61"/>
    </row>
    <row r="224" spans="1:14" ht="15.75">
      <c r="A224" s="62"/>
      <c r="B224" s="61"/>
      <c r="C224" s="61" t="s">
        <v>179</v>
      </c>
      <c r="D224" s="61"/>
      <c r="E224" s="61"/>
      <c r="F224" s="61"/>
      <c r="G224" s="61"/>
      <c r="H224" s="61"/>
      <c r="I224" s="61"/>
      <c r="J224" s="61"/>
      <c r="K224" s="61"/>
      <c r="L224" s="61"/>
      <c r="M224" s="61"/>
      <c r="N224" s="61"/>
    </row>
    <row r="225" spans="1:14" ht="15.75">
      <c r="A225" s="62"/>
      <c r="B225" s="61"/>
      <c r="C225" s="61" t="s">
        <v>180</v>
      </c>
      <c r="D225" s="61"/>
      <c r="E225" s="61"/>
      <c r="F225" s="61"/>
      <c r="H225" s="61"/>
      <c r="I225" s="61"/>
      <c r="J225" s="61"/>
      <c r="K225" s="61"/>
      <c r="L225" s="61"/>
      <c r="M225" s="61"/>
      <c r="N225" s="61"/>
    </row>
    <row r="226" spans="1:14" ht="15.75">
      <c r="A226" s="62"/>
      <c r="B226" s="61"/>
      <c r="C226" s="61" t="s">
        <v>181</v>
      </c>
      <c r="D226" s="61"/>
      <c r="E226" s="61"/>
      <c r="F226" s="61"/>
      <c r="G226" s="135">
        <f>(G161+G162)*0.01</f>
        <v>3520</v>
      </c>
      <c r="H226" s="61"/>
      <c r="I226" s="135">
        <f>SUM(G222:G226)</f>
        <v>6032.66</v>
      </c>
      <c r="J226" s="61"/>
      <c r="K226" s="61" t="s">
        <v>182</v>
      </c>
      <c r="L226" s="61"/>
      <c r="M226" s="61"/>
      <c r="N226" s="61"/>
    </row>
    <row r="227" spans="1:14" ht="15.75">
      <c r="A227" s="62"/>
      <c r="B227" s="61"/>
      <c r="C227" s="61"/>
      <c r="D227" s="61"/>
      <c r="E227" s="61"/>
      <c r="F227" s="61"/>
      <c r="G227" s="135"/>
      <c r="H227" s="61"/>
      <c r="I227" s="135"/>
      <c r="J227" s="61"/>
      <c r="K227" s="61"/>
      <c r="L227" s="61"/>
      <c r="M227" s="61"/>
      <c r="N227" s="61"/>
    </row>
    <row r="228" spans="1:14" ht="15.75">
      <c r="A228" s="62"/>
      <c r="B228" s="61"/>
      <c r="C228" s="61" t="s">
        <v>183</v>
      </c>
      <c r="D228" s="61"/>
      <c r="E228" s="61"/>
      <c r="F228" s="61"/>
      <c r="G228" s="61"/>
      <c r="H228" s="61"/>
      <c r="I228" s="61"/>
      <c r="J228" s="61"/>
      <c r="K228" s="61"/>
      <c r="L228" s="61"/>
      <c r="M228" s="61"/>
      <c r="N228" s="61"/>
    </row>
    <row r="229" spans="1:14" ht="15.75">
      <c r="A229" s="62"/>
      <c r="B229" s="61"/>
      <c r="C229" s="58" t="s">
        <v>184</v>
      </c>
      <c r="D229" s="61"/>
      <c r="E229" s="61"/>
      <c r="F229" s="61"/>
      <c r="G229" s="223">
        <f>G170</f>
        <v>5</v>
      </c>
      <c r="H229" s="61"/>
      <c r="I229" s="61"/>
      <c r="J229" s="61"/>
      <c r="K229" s="61"/>
      <c r="L229" s="61"/>
      <c r="M229" s="61"/>
      <c r="N229" s="61"/>
    </row>
    <row r="230" spans="1:14" ht="15.75">
      <c r="A230" s="62"/>
      <c r="B230" s="61"/>
      <c r="C230" s="58" t="s">
        <v>182</v>
      </c>
      <c r="D230" s="61"/>
      <c r="E230" s="61"/>
      <c r="F230" s="61"/>
      <c r="G230" s="135">
        <f>I226</f>
        <v>6032.66</v>
      </c>
      <c r="H230" s="61"/>
      <c r="I230" s="166">
        <f>ROUND(G229*G230/12,2)</f>
        <v>2513.61</v>
      </c>
      <c r="J230" s="61"/>
      <c r="K230" s="61" t="s">
        <v>96</v>
      </c>
      <c r="L230" s="61"/>
      <c r="M230" s="61"/>
      <c r="N230" s="61"/>
    </row>
    <row r="231" spans="1:14" ht="15.75">
      <c r="A231" s="62"/>
      <c r="B231" s="61"/>
      <c r="C231" s="61"/>
      <c r="D231" s="61"/>
      <c r="E231" s="61"/>
      <c r="F231" s="61"/>
      <c r="G231" s="61" t="s">
        <v>61</v>
      </c>
      <c r="H231" s="61"/>
      <c r="I231" s="61"/>
      <c r="J231" s="61"/>
      <c r="K231" s="61"/>
      <c r="L231" s="61"/>
      <c r="M231" s="61"/>
      <c r="N231" s="61"/>
    </row>
    <row r="232" spans="1:14" ht="15.75">
      <c r="A232" s="63"/>
      <c r="B232" s="60" t="s">
        <v>185</v>
      </c>
      <c r="C232" s="60" t="s">
        <v>186</v>
      </c>
      <c r="D232" s="61"/>
      <c r="E232" s="61"/>
      <c r="F232" s="61"/>
      <c r="G232" s="61"/>
      <c r="H232" s="61"/>
      <c r="I232" s="61"/>
      <c r="J232" s="61"/>
      <c r="K232" s="61"/>
      <c r="L232" s="61"/>
      <c r="M232" s="61"/>
      <c r="N232" s="61"/>
    </row>
    <row r="233" spans="1:14" ht="15.75">
      <c r="A233" s="62"/>
      <c r="B233" s="61"/>
      <c r="C233" s="61"/>
      <c r="D233" s="61"/>
      <c r="E233" s="61"/>
      <c r="F233" s="61"/>
      <c r="G233" s="61"/>
      <c r="H233" s="61"/>
      <c r="I233" s="61"/>
      <c r="J233" s="61"/>
      <c r="K233" s="61"/>
      <c r="L233" s="61"/>
      <c r="M233" s="61"/>
      <c r="N233" s="61"/>
    </row>
    <row r="234" spans="1:14" ht="15.75">
      <c r="A234" s="62"/>
      <c r="B234" s="61"/>
      <c r="C234" s="61" t="s">
        <v>187</v>
      </c>
      <c r="D234" s="61"/>
      <c r="E234" s="61"/>
      <c r="F234" s="61"/>
      <c r="G234" s="61"/>
      <c r="H234" s="61"/>
      <c r="I234" s="61"/>
      <c r="J234" s="61"/>
      <c r="K234" s="61"/>
      <c r="L234" s="61"/>
      <c r="M234" s="61"/>
      <c r="N234" s="61"/>
    </row>
    <row r="235" spans="1:14" ht="15.75">
      <c r="A235" s="62"/>
      <c r="B235" s="61"/>
      <c r="C235" s="61"/>
      <c r="D235" s="61"/>
      <c r="E235" s="61"/>
      <c r="F235" s="61"/>
      <c r="G235" s="61"/>
      <c r="H235" s="61"/>
      <c r="I235" s="61"/>
      <c r="J235" s="61"/>
      <c r="K235" s="61"/>
      <c r="L235" s="61"/>
      <c r="M235" s="61"/>
      <c r="N235" s="61"/>
    </row>
    <row r="236" spans="1:14" ht="15.75">
      <c r="A236" s="62"/>
      <c r="B236" s="61"/>
      <c r="C236" s="58" t="s">
        <v>188</v>
      </c>
      <c r="D236" s="61"/>
      <c r="E236" s="178">
        <v>0.22</v>
      </c>
      <c r="F236" s="61"/>
      <c r="G236" s="61"/>
      <c r="H236" s="61"/>
      <c r="I236" s="61"/>
      <c r="J236" s="61"/>
      <c r="K236" s="61"/>
      <c r="L236" s="61"/>
      <c r="M236" s="61"/>
      <c r="N236" s="61"/>
    </row>
    <row r="237" spans="1:14" ht="15.75">
      <c r="A237" s="62"/>
      <c r="B237" s="61"/>
      <c r="C237" s="58" t="s">
        <v>189</v>
      </c>
      <c r="D237" s="61"/>
      <c r="E237" s="178">
        <v>0.05</v>
      </c>
      <c r="F237" s="61"/>
      <c r="G237" s="61"/>
      <c r="H237" s="61"/>
      <c r="I237" s="61"/>
      <c r="J237" s="61"/>
      <c r="K237" s="61"/>
      <c r="L237" s="61"/>
      <c r="M237" s="61"/>
      <c r="N237" s="61"/>
    </row>
    <row r="238" spans="1:14" ht="15.75">
      <c r="A238" s="62"/>
      <c r="B238" s="61"/>
      <c r="C238" s="61"/>
      <c r="D238" s="61"/>
      <c r="E238" s="61"/>
      <c r="F238" s="61"/>
      <c r="G238" s="61"/>
      <c r="H238" s="61"/>
      <c r="I238" s="61"/>
      <c r="J238" s="61"/>
      <c r="K238" s="61"/>
      <c r="L238" s="61"/>
      <c r="M238" s="61"/>
      <c r="N238" s="61"/>
    </row>
    <row r="239" spans="1:14" ht="15.75">
      <c r="A239" s="62"/>
      <c r="B239" s="61"/>
      <c r="C239" s="61" t="s">
        <v>190</v>
      </c>
      <c r="D239" s="61"/>
      <c r="E239" s="61"/>
      <c r="F239" s="61"/>
      <c r="G239" s="61"/>
      <c r="H239" s="61"/>
      <c r="I239" s="61"/>
      <c r="J239" s="61"/>
      <c r="K239" s="61"/>
      <c r="L239" s="61"/>
      <c r="M239" s="61"/>
      <c r="N239" s="61"/>
    </row>
    <row r="240" spans="1:14" ht="15.75">
      <c r="A240" s="62"/>
      <c r="B240" s="61"/>
      <c r="C240" s="58" t="s">
        <v>140</v>
      </c>
      <c r="D240" s="61"/>
      <c r="E240" s="134">
        <f>G170</f>
        <v>5</v>
      </c>
      <c r="F240" s="61"/>
      <c r="G240" s="61"/>
      <c r="H240" s="61"/>
      <c r="I240" s="61"/>
      <c r="J240" s="61"/>
      <c r="K240" s="61"/>
      <c r="L240" s="61"/>
      <c r="M240" s="61"/>
      <c r="N240" s="61"/>
    </row>
    <row r="241" spans="1:14" ht="15.75">
      <c r="A241" s="62"/>
      <c r="B241" s="61"/>
      <c r="C241" s="58" t="s">
        <v>191</v>
      </c>
      <c r="D241" s="61"/>
      <c r="E241" s="178">
        <f>E236</f>
        <v>0.22</v>
      </c>
      <c r="F241" s="61"/>
      <c r="G241" s="61"/>
      <c r="H241" s="61"/>
      <c r="I241" s="61"/>
      <c r="J241" s="61"/>
      <c r="K241" s="61"/>
      <c r="L241" s="61"/>
      <c r="M241" s="61"/>
      <c r="N241" s="61"/>
    </row>
    <row r="242" spans="1:14" ht="15.75">
      <c r="A242" s="62"/>
      <c r="B242" s="61"/>
      <c r="C242" s="278" t="s">
        <v>192</v>
      </c>
      <c r="D242" s="61"/>
      <c r="E242" s="135">
        <f>G161-SUM(I178:I179)</f>
        <v>235400</v>
      </c>
      <c r="F242" s="61"/>
      <c r="G242" s="135" t="s">
        <v>57</v>
      </c>
      <c r="H242" s="61"/>
      <c r="I242" s="61"/>
      <c r="J242" s="61"/>
      <c r="K242" s="61"/>
      <c r="L242" s="61"/>
      <c r="M242" s="61"/>
      <c r="N242" s="61"/>
    </row>
    <row r="243" spans="1:14" ht="15.75">
      <c r="A243" s="62"/>
      <c r="B243" s="61"/>
      <c r="C243" s="58" t="s">
        <v>193</v>
      </c>
      <c r="D243" s="61"/>
      <c r="E243" s="134">
        <f>$G$171</f>
        <v>60</v>
      </c>
      <c r="F243" s="61"/>
      <c r="G243" s="135">
        <f>ROUND((E242*(1-E241)*E240)/E243,2)</f>
        <v>15301</v>
      </c>
      <c r="H243" s="61"/>
      <c r="I243" s="61"/>
      <c r="J243" s="61"/>
      <c r="K243" s="61"/>
      <c r="L243" s="61"/>
      <c r="M243" s="61"/>
      <c r="N243" s="61"/>
    </row>
    <row r="244" spans="1:14" ht="15.75">
      <c r="A244" s="62"/>
      <c r="B244" s="61"/>
      <c r="C244" s="61" t="s">
        <v>57</v>
      </c>
      <c r="D244" s="61"/>
      <c r="E244" s="61" t="s">
        <v>61</v>
      </c>
      <c r="F244" s="61"/>
      <c r="G244" s="61"/>
      <c r="H244" s="61"/>
      <c r="I244" s="61"/>
      <c r="J244" s="61"/>
      <c r="K244" s="61"/>
      <c r="L244" s="61"/>
      <c r="M244" s="61"/>
      <c r="N244" s="61"/>
    </row>
    <row r="245" spans="1:14" ht="15.75">
      <c r="A245" s="62"/>
      <c r="B245" s="61"/>
      <c r="C245" s="61" t="s">
        <v>194</v>
      </c>
      <c r="D245" s="61"/>
      <c r="E245" s="61"/>
      <c r="F245" s="61"/>
      <c r="G245" s="61"/>
      <c r="H245" s="61"/>
      <c r="I245" s="61"/>
      <c r="J245" s="61"/>
      <c r="K245" s="61"/>
      <c r="L245" s="61"/>
      <c r="M245" s="61"/>
      <c r="N245" s="61"/>
    </row>
    <row r="246" spans="1:14" ht="15.75">
      <c r="A246" s="62"/>
      <c r="B246" s="61"/>
      <c r="C246" s="58" t="str">
        <f>C240</f>
        <v>quantidade</v>
      </c>
      <c r="D246" s="61"/>
      <c r="E246" s="134">
        <f>E240</f>
        <v>5</v>
      </c>
      <c r="F246" s="61"/>
      <c r="G246" s="61"/>
      <c r="H246" s="61"/>
      <c r="I246" s="61"/>
      <c r="J246" s="61"/>
      <c r="K246" s="61"/>
      <c r="L246" s="61"/>
      <c r="M246" s="61"/>
      <c r="N246" s="61"/>
    </row>
    <row r="247" spans="1:14" ht="15.75">
      <c r="A247" s="62"/>
      <c r="B247" s="61"/>
      <c r="C247" s="58" t="s">
        <v>191</v>
      </c>
      <c r="D247" s="61"/>
      <c r="E247" s="178">
        <f>E237</f>
        <v>0.05</v>
      </c>
      <c r="F247" s="61"/>
      <c r="G247" s="61"/>
      <c r="H247" s="61"/>
      <c r="I247" s="61"/>
      <c r="J247" s="61"/>
      <c r="K247" s="61"/>
      <c r="L247" s="61"/>
      <c r="M247" s="61"/>
      <c r="N247" s="61"/>
    </row>
    <row r="248" spans="1:14" ht="15.75">
      <c r="A248" s="62"/>
      <c r="B248" s="61"/>
      <c r="C248" s="58" t="s">
        <v>195</v>
      </c>
      <c r="D248" s="61"/>
      <c r="E248" s="135">
        <f>G162</f>
        <v>110000</v>
      </c>
      <c r="F248" s="61"/>
      <c r="G248" s="135" t="s">
        <v>57</v>
      </c>
      <c r="H248" s="61"/>
      <c r="I248" s="61"/>
      <c r="J248" s="61"/>
      <c r="K248" s="61"/>
      <c r="L248" s="61"/>
      <c r="M248" s="61"/>
      <c r="N248" s="61"/>
    </row>
    <row r="249" spans="1:14" ht="15.75">
      <c r="A249" s="62"/>
      <c r="B249" s="61"/>
      <c r="C249" s="58" t="s">
        <v>193</v>
      </c>
      <c r="D249" s="61"/>
      <c r="E249" s="134">
        <f>E243</f>
        <v>60</v>
      </c>
      <c r="F249" s="61"/>
      <c r="G249" s="135">
        <f>ROUND((E248*(1-E247)*E246)/E249,2)</f>
        <v>8708.33</v>
      </c>
      <c r="H249" s="61"/>
      <c r="I249" s="135"/>
      <c r="J249" s="61"/>
      <c r="K249" s="61"/>
      <c r="L249" s="61"/>
      <c r="M249" s="61"/>
      <c r="N249" s="61"/>
    </row>
    <row r="250" spans="1:14" ht="15.75">
      <c r="A250" s="62"/>
      <c r="B250" s="61"/>
      <c r="C250" s="58"/>
      <c r="D250" s="61"/>
      <c r="E250" s="135"/>
      <c r="F250" s="61"/>
      <c r="G250" s="135"/>
      <c r="H250" s="61"/>
      <c r="I250" s="61"/>
      <c r="J250" s="61"/>
      <c r="K250" s="61"/>
      <c r="L250" s="61"/>
      <c r="M250" s="61"/>
      <c r="N250" s="61"/>
    </row>
    <row r="251" spans="1:14" ht="15.75">
      <c r="A251" s="62"/>
      <c r="B251" s="61"/>
      <c r="C251" s="58"/>
      <c r="D251" s="61"/>
      <c r="E251" s="134"/>
      <c r="F251" s="61"/>
      <c r="G251" s="135"/>
      <c r="H251" s="61"/>
      <c r="I251" s="166">
        <f>G243+G249</f>
        <v>24009.33</v>
      </c>
      <c r="J251" s="61"/>
      <c r="K251" s="61" t="s">
        <v>96</v>
      </c>
      <c r="L251" s="61"/>
      <c r="M251" s="61"/>
      <c r="N251" s="61"/>
    </row>
    <row r="252" spans="1:14" ht="15.75">
      <c r="A252" s="62"/>
      <c r="B252" s="61"/>
      <c r="C252" s="61" t="s">
        <v>57</v>
      </c>
      <c r="D252" s="61"/>
      <c r="E252" s="61" t="s">
        <v>61</v>
      </c>
      <c r="F252" s="61"/>
      <c r="G252" s="61"/>
      <c r="H252" s="61"/>
      <c r="I252" s="61"/>
      <c r="J252" s="61"/>
      <c r="K252" s="61"/>
      <c r="L252" s="61"/>
      <c r="M252" s="61"/>
      <c r="N252" s="61"/>
    </row>
    <row r="253" spans="1:14" ht="15.75">
      <c r="A253" s="63"/>
      <c r="B253" s="60" t="s">
        <v>196</v>
      </c>
      <c r="C253" s="60" t="s">
        <v>197</v>
      </c>
      <c r="D253" s="61"/>
      <c r="E253" s="61"/>
      <c r="F253" s="61"/>
      <c r="G253" s="61"/>
      <c r="H253" s="61"/>
      <c r="I253" s="61"/>
      <c r="J253" s="61"/>
      <c r="K253" s="61"/>
      <c r="L253" s="61"/>
      <c r="M253" s="61"/>
      <c r="N253" s="61"/>
    </row>
    <row r="254" spans="1:14" ht="15.75">
      <c r="A254" s="62"/>
      <c r="B254" s="61"/>
      <c r="C254" s="61"/>
      <c r="D254" s="61"/>
      <c r="E254" s="61"/>
      <c r="F254" s="61"/>
      <c r="G254" s="61"/>
      <c r="H254" s="61"/>
      <c r="I254" s="61"/>
      <c r="J254" s="61"/>
      <c r="K254" s="61"/>
      <c r="L254" s="61"/>
      <c r="M254" s="61"/>
      <c r="N254" s="61"/>
    </row>
    <row r="255" spans="1:14" ht="15.75">
      <c r="A255" s="62"/>
      <c r="B255" s="61"/>
      <c r="C255" s="58" t="s">
        <v>198</v>
      </c>
      <c r="D255" s="61"/>
      <c r="E255" s="61" t="s">
        <v>199</v>
      </c>
      <c r="F255" s="61"/>
      <c r="G255" s="61"/>
      <c r="H255" s="61"/>
      <c r="I255" s="61"/>
      <c r="J255" s="61"/>
      <c r="K255" s="61"/>
      <c r="L255" s="61"/>
      <c r="M255" s="61"/>
      <c r="N255" s="61"/>
    </row>
    <row r="256" spans="1:14" ht="15.75">
      <c r="A256" s="62"/>
      <c r="B256" s="61"/>
      <c r="C256" s="61"/>
      <c r="D256" s="61"/>
      <c r="E256" s="61"/>
      <c r="F256" s="61"/>
      <c r="G256" s="61"/>
      <c r="H256" s="61"/>
      <c r="I256" s="61"/>
      <c r="J256" s="61"/>
      <c r="K256" s="61"/>
      <c r="L256" s="61"/>
      <c r="M256" s="61"/>
      <c r="N256" s="61"/>
    </row>
    <row r="257" spans="1:14" ht="15.75">
      <c r="A257" s="62"/>
      <c r="B257" s="61"/>
      <c r="C257" s="61" t="s">
        <v>188</v>
      </c>
      <c r="D257" s="61"/>
      <c r="E257" s="61"/>
      <c r="F257" s="61"/>
      <c r="G257" s="61"/>
      <c r="H257" s="61"/>
      <c r="I257" s="61"/>
      <c r="J257" s="61"/>
      <c r="K257" s="61"/>
      <c r="L257" s="61"/>
      <c r="M257" s="61"/>
      <c r="N257" s="61"/>
    </row>
    <row r="258" spans="1:14" ht="15.75">
      <c r="A258" s="62"/>
      <c r="B258" s="61"/>
      <c r="C258" s="58" t="s">
        <v>200</v>
      </c>
      <c r="D258" s="61"/>
      <c r="E258" s="178">
        <f>E236</f>
        <v>0.22</v>
      </c>
      <c r="F258" s="61"/>
      <c r="G258" s="61" t="s">
        <v>201</v>
      </c>
      <c r="H258" s="61"/>
      <c r="I258" s="61"/>
      <c r="J258" s="61"/>
      <c r="K258" s="61"/>
      <c r="L258" s="61"/>
      <c r="M258" s="61"/>
      <c r="N258" s="61"/>
    </row>
    <row r="259" spans="1:14" ht="15.75">
      <c r="A259" s="62"/>
      <c r="B259" s="61"/>
      <c r="C259" s="58" t="s">
        <v>202</v>
      </c>
      <c r="D259" s="61"/>
      <c r="E259" s="135">
        <v>5</v>
      </c>
      <c r="F259" s="61"/>
      <c r="G259" s="61" t="s">
        <v>141</v>
      </c>
      <c r="H259" s="61"/>
      <c r="I259" s="61"/>
      <c r="J259" s="61"/>
      <c r="K259" s="61"/>
      <c r="L259" s="61"/>
      <c r="M259" s="61"/>
      <c r="N259" s="61"/>
    </row>
    <row r="260" spans="1:14" ht="15.75">
      <c r="A260" s="62"/>
      <c r="B260" s="61"/>
      <c r="C260" s="58" t="s">
        <v>203</v>
      </c>
      <c r="D260" s="61"/>
      <c r="E260" s="178">
        <v>0.12</v>
      </c>
      <c r="F260" s="61"/>
      <c r="G260" s="61" t="s">
        <v>204</v>
      </c>
      <c r="H260" s="61"/>
      <c r="I260" s="61"/>
      <c r="J260" s="61"/>
      <c r="K260" s="61"/>
      <c r="L260" s="61"/>
      <c r="M260" s="61"/>
      <c r="N260" s="61"/>
    </row>
    <row r="261" spans="1:14" ht="15.75">
      <c r="A261" s="62"/>
      <c r="B261" s="61"/>
      <c r="C261" s="61"/>
      <c r="D261" s="61"/>
      <c r="E261" s="61" t="s">
        <v>61</v>
      </c>
      <c r="F261" s="61"/>
      <c r="G261" s="61"/>
      <c r="H261" s="61"/>
      <c r="I261" s="61"/>
      <c r="J261" s="61"/>
      <c r="K261" s="61"/>
      <c r="L261" s="61"/>
      <c r="M261" s="61"/>
      <c r="N261" s="61"/>
    </row>
    <row r="262" spans="1:14" ht="15.75">
      <c r="A262" s="62" t="s">
        <v>57</v>
      </c>
      <c r="B262" s="61"/>
      <c r="C262" s="58" t="s">
        <v>205</v>
      </c>
      <c r="D262" s="61"/>
      <c r="E262" s="224">
        <f>ROUND((((2+((E259-1)*(E258+1)))/(24*E259))*E260),6)</f>
        <v>0.00688</v>
      </c>
      <c r="F262" s="61"/>
      <c r="G262" s="61"/>
      <c r="H262" s="61"/>
      <c r="I262" s="61"/>
      <c r="J262" s="61"/>
      <c r="K262" s="61"/>
      <c r="L262" s="61"/>
      <c r="M262" s="61"/>
      <c r="N262" s="61"/>
    </row>
    <row r="263" spans="1:14" ht="15.75">
      <c r="A263" s="62"/>
      <c r="B263" s="61"/>
      <c r="C263" s="58" t="s">
        <v>206</v>
      </c>
      <c r="D263" s="61"/>
      <c r="E263" s="61">
        <f>E246</f>
        <v>5</v>
      </c>
      <c r="F263" s="61"/>
      <c r="G263" s="61"/>
      <c r="H263" s="61"/>
      <c r="I263" s="61"/>
      <c r="J263" s="61"/>
      <c r="K263" s="61"/>
      <c r="L263" s="61"/>
      <c r="M263" s="61"/>
      <c r="N263" s="61"/>
    </row>
    <row r="264" spans="1:14" ht="15.75">
      <c r="A264" s="62"/>
      <c r="B264" s="61"/>
      <c r="C264" s="58" t="s">
        <v>207</v>
      </c>
      <c r="D264" s="61"/>
      <c r="E264" s="135">
        <f>G161</f>
        <v>242000</v>
      </c>
      <c r="F264" s="61"/>
      <c r="G264" s="135">
        <f>ROUND(E264*E262*E263,2)</f>
        <v>8324.8</v>
      </c>
      <c r="H264" s="61"/>
      <c r="I264" s="61" t="s">
        <v>57</v>
      </c>
      <c r="J264" s="61"/>
      <c r="K264" s="61"/>
      <c r="L264" s="61"/>
      <c r="M264" s="61"/>
      <c r="N264" s="61"/>
    </row>
    <row r="265" spans="1:14" ht="15.75">
      <c r="A265" s="62"/>
      <c r="B265" s="61"/>
      <c r="C265" s="61"/>
      <c r="D265" s="61"/>
      <c r="E265" s="61" t="s">
        <v>61</v>
      </c>
      <c r="F265" s="61"/>
      <c r="G265" s="61"/>
      <c r="H265" s="61"/>
      <c r="I265" s="61"/>
      <c r="J265" s="61"/>
      <c r="K265" s="61"/>
      <c r="L265" s="61"/>
      <c r="M265" s="61"/>
      <c r="N265" s="61"/>
    </row>
    <row r="266" spans="1:14" ht="15.75">
      <c r="A266" s="62"/>
      <c r="B266" s="61"/>
      <c r="C266" s="61" t="str">
        <f>C245</f>
        <v>Compactador</v>
      </c>
      <c r="D266" s="61"/>
      <c r="E266" s="61"/>
      <c r="F266" s="61"/>
      <c r="G266" s="61"/>
      <c r="H266" s="61"/>
      <c r="I266" s="61"/>
      <c r="J266" s="61"/>
      <c r="K266" s="61"/>
      <c r="L266" s="61"/>
      <c r="M266" s="61"/>
      <c r="N266" s="61"/>
    </row>
    <row r="267" spans="1:14" ht="15.75">
      <c r="A267" s="62"/>
      <c r="B267" s="61"/>
      <c r="C267" s="58" t="s">
        <v>200</v>
      </c>
      <c r="D267" s="61"/>
      <c r="E267" s="178">
        <f>E247</f>
        <v>0.05</v>
      </c>
      <c r="F267" s="61"/>
      <c r="G267" s="61" t="s">
        <v>201</v>
      </c>
      <c r="H267" s="61"/>
      <c r="I267" s="61"/>
      <c r="J267" s="61"/>
      <c r="K267" s="61"/>
      <c r="L267" s="61"/>
      <c r="M267" s="61"/>
      <c r="N267" s="61"/>
    </row>
    <row r="268" spans="1:14" ht="15.75">
      <c r="A268" s="62"/>
      <c r="B268" s="61"/>
      <c r="C268" s="58" t="s">
        <v>202</v>
      </c>
      <c r="D268" s="61"/>
      <c r="E268" s="225">
        <f aca="true" t="shared" si="29" ref="E268:E272">E259</f>
        <v>5</v>
      </c>
      <c r="F268" s="61"/>
      <c r="G268" s="61" t="s">
        <v>141</v>
      </c>
      <c r="H268" s="61"/>
      <c r="I268" s="61"/>
      <c r="J268" s="61"/>
      <c r="K268" s="61"/>
      <c r="L268" s="61"/>
      <c r="M268" s="61"/>
      <c r="N268" s="61"/>
    </row>
    <row r="269" spans="1:14" ht="15.75">
      <c r="A269" s="62"/>
      <c r="B269" s="61"/>
      <c r="C269" s="58" t="s">
        <v>203</v>
      </c>
      <c r="D269" s="61"/>
      <c r="E269" s="178">
        <f t="shared" si="29"/>
        <v>0.12</v>
      </c>
      <c r="F269" s="61"/>
      <c r="G269" s="61" t="s">
        <v>204</v>
      </c>
      <c r="H269" s="61"/>
      <c r="I269" s="61"/>
      <c r="J269" s="61"/>
      <c r="K269" s="61"/>
      <c r="L269" s="61"/>
      <c r="M269" s="61"/>
      <c r="N269" s="61"/>
    </row>
    <row r="270" spans="1:14" ht="15.75">
      <c r="A270" s="62"/>
      <c r="B270" s="61"/>
      <c r="C270" s="61"/>
      <c r="D270" s="61"/>
      <c r="E270" s="61" t="s">
        <v>61</v>
      </c>
      <c r="F270" s="61"/>
      <c r="G270" s="61"/>
      <c r="H270" s="61"/>
      <c r="I270" s="61"/>
      <c r="J270" s="61"/>
      <c r="K270" s="61"/>
      <c r="L270" s="61"/>
      <c r="M270" s="61"/>
      <c r="N270" s="61"/>
    </row>
    <row r="271" spans="1:14" ht="15.75">
      <c r="A271" s="62" t="s">
        <v>57</v>
      </c>
      <c r="B271" s="61"/>
      <c r="C271" s="58" t="s">
        <v>205</v>
      </c>
      <c r="D271" s="61"/>
      <c r="E271" s="224">
        <f>ROUND((((2+((E268-1)*(E267+1)))/(24*E268))*E269),6)</f>
        <v>0.0062</v>
      </c>
      <c r="F271" s="61"/>
      <c r="G271" s="61"/>
      <c r="H271" s="61"/>
      <c r="I271" s="61"/>
      <c r="J271" s="61"/>
      <c r="K271" s="61"/>
      <c r="L271" s="61"/>
      <c r="M271" s="61"/>
      <c r="N271" s="61"/>
    </row>
    <row r="272" spans="1:14" ht="15.75">
      <c r="A272" s="62"/>
      <c r="B272" s="61"/>
      <c r="C272" s="58" t="s">
        <v>206</v>
      </c>
      <c r="D272" s="61"/>
      <c r="E272" s="61">
        <f t="shared" si="29"/>
        <v>5</v>
      </c>
      <c r="F272" s="61"/>
      <c r="G272" s="61"/>
      <c r="H272" s="61"/>
      <c r="I272" s="61"/>
      <c r="J272" s="61"/>
      <c r="K272" s="61"/>
      <c r="L272" s="61"/>
      <c r="M272" s="61"/>
      <c r="N272" s="61"/>
    </row>
    <row r="273" spans="1:14" ht="15.75">
      <c r="A273" s="62"/>
      <c r="B273" s="61"/>
      <c r="C273" s="58" t="s">
        <v>208</v>
      </c>
      <c r="D273" s="61"/>
      <c r="E273" s="135">
        <f>$G$162</f>
        <v>110000</v>
      </c>
      <c r="F273" s="61"/>
      <c r="G273" s="135">
        <f>ROUND(E273*E271*E272,2)</f>
        <v>3410</v>
      </c>
      <c r="H273" s="61"/>
      <c r="I273" s="135"/>
      <c r="J273" s="61"/>
      <c r="K273" s="61"/>
      <c r="L273" s="61"/>
      <c r="M273" s="61"/>
      <c r="N273" s="61"/>
    </row>
    <row r="274" spans="1:14" ht="15.75">
      <c r="A274" s="62"/>
      <c r="B274" s="61"/>
      <c r="C274" s="58"/>
      <c r="D274" s="61"/>
      <c r="E274" s="135"/>
      <c r="F274" s="61"/>
      <c r="G274" s="135"/>
      <c r="H274" s="61"/>
      <c r="I274" s="135"/>
      <c r="J274" s="61"/>
      <c r="K274" s="61"/>
      <c r="L274" s="61"/>
      <c r="M274" s="61"/>
      <c r="N274" s="61"/>
    </row>
    <row r="275" spans="1:14" ht="15.75">
      <c r="A275" s="62"/>
      <c r="B275" s="61"/>
      <c r="C275" s="58"/>
      <c r="D275" s="61"/>
      <c r="E275" s="135"/>
      <c r="F275" s="61"/>
      <c r="G275" s="135"/>
      <c r="H275" s="61"/>
      <c r="I275" s="166">
        <f>G273+G264</f>
        <v>11734.8</v>
      </c>
      <c r="J275" s="61"/>
      <c r="K275" s="61" t="s">
        <v>96</v>
      </c>
      <c r="L275" s="61"/>
      <c r="M275" s="61"/>
      <c r="N275" s="61"/>
    </row>
    <row r="276" spans="1:14" ht="15.75">
      <c r="A276" s="62"/>
      <c r="B276" s="61"/>
      <c r="C276" s="58"/>
      <c r="D276" s="61"/>
      <c r="E276" s="135"/>
      <c r="F276" s="61"/>
      <c r="G276" s="135"/>
      <c r="H276" s="61"/>
      <c r="I276" s="166"/>
      <c r="J276" s="61"/>
      <c r="K276" s="61"/>
      <c r="L276" s="61"/>
      <c r="M276" s="61"/>
      <c r="N276" s="61"/>
    </row>
    <row r="277" spans="1:14" s="50" customFormat="1" ht="15.75">
      <c r="A277" s="171"/>
      <c r="B277" s="60" t="s">
        <v>209</v>
      </c>
      <c r="C277" s="60" t="str">
        <f>B123</f>
        <v>VEÍCULOS COLETORES/COMPACTADORES 15m3</v>
      </c>
      <c r="D277" s="61"/>
      <c r="E277" s="61"/>
      <c r="F277" s="61"/>
      <c r="G277" s="61"/>
      <c r="H277" s="61"/>
      <c r="I277" s="61"/>
      <c r="J277" s="61"/>
      <c r="K277" s="61"/>
      <c r="L277" s="61"/>
      <c r="M277" s="61"/>
      <c r="N277" s="61"/>
    </row>
    <row r="278" spans="1:14" s="50" customFormat="1" ht="15.75">
      <c r="A278" s="62"/>
      <c r="B278" s="61"/>
      <c r="C278" s="61"/>
      <c r="D278" s="61"/>
      <c r="E278" s="61"/>
      <c r="F278" s="61"/>
      <c r="G278" s="61"/>
      <c r="H278" s="61"/>
      <c r="I278" s="61"/>
      <c r="J278" s="61"/>
      <c r="K278" s="61"/>
      <c r="L278" s="61"/>
      <c r="M278" s="61"/>
      <c r="N278" s="61"/>
    </row>
    <row r="279" spans="1:14" s="50" customFormat="1" ht="15.75">
      <c r="A279" s="62"/>
      <c r="B279" s="61"/>
      <c r="C279" s="103" t="str">
        <f>C140</f>
        <v>CONSUMO COMBUSTÍVEL</v>
      </c>
      <c r="D279" s="103"/>
      <c r="E279" s="103"/>
      <c r="F279" s="103"/>
      <c r="G279" s="106">
        <f>I155</f>
        <v>38774.8</v>
      </c>
      <c r="H279" s="61"/>
      <c r="I279" s="61"/>
      <c r="J279" s="61"/>
      <c r="K279" s="61"/>
      <c r="L279" s="61"/>
      <c r="M279" s="61"/>
      <c r="N279" s="61"/>
    </row>
    <row r="280" spans="1:14" s="50" customFormat="1" ht="15.75">
      <c r="A280" s="62"/>
      <c r="B280" s="61"/>
      <c r="C280" s="103" t="str">
        <f>C157</f>
        <v>MANUTENÇÃO</v>
      </c>
      <c r="D280" s="103"/>
      <c r="E280" s="103"/>
      <c r="F280" s="103"/>
      <c r="G280" s="106">
        <f>I171</f>
        <v>23466.67</v>
      </c>
      <c r="H280" s="61"/>
      <c r="I280" s="61"/>
      <c r="J280" s="61"/>
      <c r="K280" s="226"/>
      <c r="L280" s="61"/>
      <c r="M280" s="61"/>
      <c r="N280" s="61"/>
    </row>
    <row r="281" spans="1:14" s="50" customFormat="1" ht="15.75">
      <c r="A281" s="62"/>
      <c r="B281" s="61"/>
      <c r="C281" s="103" t="str">
        <f>C173</f>
        <v>PNEUS E CÂMARAS</v>
      </c>
      <c r="D281" s="103"/>
      <c r="E281" s="103"/>
      <c r="F281" s="103"/>
      <c r="G281" s="106">
        <f>I184</f>
        <v>6203.97</v>
      </c>
      <c r="H281" s="61"/>
      <c r="I281" s="226"/>
      <c r="J281" s="61"/>
      <c r="K281" s="61"/>
      <c r="L281" s="61"/>
      <c r="M281" s="61"/>
      <c r="N281" s="61"/>
    </row>
    <row r="282" spans="1:14" s="50" customFormat="1" ht="15.75">
      <c r="A282" s="62"/>
      <c r="B282" s="61"/>
      <c r="C282" s="103" t="str">
        <f>C186</f>
        <v>LUBRIFICAÇÃO E LAVAGEM</v>
      </c>
      <c r="D282" s="103"/>
      <c r="E282" s="103"/>
      <c r="F282" s="103"/>
      <c r="G282" s="106">
        <f>K217</f>
        <v>8677.864000000001</v>
      </c>
      <c r="H282" s="61"/>
      <c r="I282" s="61"/>
      <c r="J282" s="61"/>
      <c r="K282" s="61"/>
      <c r="L282" s="61"/>
      <c r="M282" s="61"/>
      <c r="N282" s="61"/>
    </row>
    <row r="283" spans="1:14" s="50" customFormat="1" ht="15.75">
      <c r="A283" s="62"/>
      <c r="B283" s="61"/>
      <c r="C283" s="103" t="str">
        <f>C219</f>
        <v>LICENCIAMENTO E SEGUROS</v>
      </c>
      <c r="D283" s="103"/>
      <c r="E283" s="103"/>
      <c r="F283" s="103"/>
      <c r="G283" s="106">
        <f>I230</f>
        <v>2513.61</v>
      </c>
      <c r="H283" s="61"/>
      <c r="I283" s="61"/>
      <c r="J283" s="61"/>
      <c r="K283" s="61"/>
      <c r="L283" s="61"/>
      <c r="M283" s="61"/>
      <c r="N283" s="61"/>
    </row>
    <row r="284" spans="1:14" s="50" customFormat="1" ht="15.75">
      <c r="A284" s="62"/>
      <c r="B284" s="61"/>
      <c r="C284" s="103" t="str">
        <f>C232</f>
        <v>DEPRECIAÇÃO</v>
      </c>
      <c r="D284" s="103"/>
      <c r="E284" s="103"/>
      <c r="F284" s="103"/>
      <c r="G284" s="106">
        <f>I251</f>
        <v>24009.33</v>
      </c>
      <c r="H284" s="61"/>
      <c r="I284" s="61"/>
      <c r="J284" s="61"/>
      <c r="K284" s="61"/>
      <c r="L284" s="61"/>
      <c r="M284" s="61"/>
      <c r="N284" s="61"/>
    </row>
    <row r="285" spans="1:14" s="50" customFormat="1" ht="15.75">
      <c r="A285" s="62"/>
      <c r="B285" s="61"/>
      <c r="C285" s="103" t="str">
        <f>C253</f>
        <v>CUSTO DE CAPITAL</v>
      </c>
      <c r="D285" s="103"/>
      <c r="E285" s="103"/>
      <c r="F285" s="103"/>
      <c r="G285" s="106">
        <f>I275</f>
        <v>11734.8</v>
      </c>
      <c r="H285" s="61"/>
      <c r="I285" s="135">
        <f>SUM(G279:G285)</f>
        <v>115381.04400000001</v>
      </c>
      <c r="J285" s="61"/>
      <c r="K285" s="61" t="s">
        <v>96</v>
      </c>
      <c r="L285" s="61"/>
      <c r="M285" s="220"/>
      <c r="N285" s="61"/>
    </row>
    <row r="286" spans="1:14" s="50" customFormat="1" ht="15.75">
      <c r="A286" s="62"/>
      <c r="B286" s="61"/>
      <c r="C286" s="58"/>
      <c r="D286" s="61"/>
      <c r="E286" s="135"/>
      <c r="F286" s="61"/>
      <c r="G286" s="135"/>
      <c r="H286" s="61"/>
      <c r="I286" s="135"/>
      <c r="J286" s="61"/>
      <c r="K286" s="61"/>
      <c r="L286" s="61"/>
      <c r="M286" s="61"/>
      <c r="N286" s="61"/>
    </row>
    <row r="287" spans="1:14" ht="15.75">
      <c r="A287" s="62"/>
      <c r="B287" s="61"/>
      <c r="C287" s="61"/>
      <c r="D287" s="61"/>
      <c r="E287" s="61"/>
      <c r="F287" s="61"/>
      <c r="G287" s="61" t="s">
        <v>61</v>
      </c>
      <c r="H287" s="61"/>
      <c r="I287" s="61" t="s">
        <v>61</v>
      </c>
      <c r="J287" s="61"/>
      <c r="K287" s="61"/>
      <c r="L287" s="61"/>
      <c r="M287" s="61"/>
      <c r="N287" s="61"/>
    </row>
    <row r="288" spans="1:14" ht="15.75">
      <c r="A288" s="62" t="s">
        <v>210</v>
      </c>
      <c r="B288" s="60" t="s">
        <v>211</v>
      </c>
      <c r="D288" s="61"/>
      <c r="E288" s="61"/>
      <c r="F288" s="61"/>
      <c r="G288" s="61"/>
      <c r="H288" s="61"/>
      <c r="I288" s="61"/>
      <c r="J288" s="61"/>
      <c r="K288" s="61"/>
      <c r="L288" s="61"/>
      <c r="M288" s="61"/>
      <c r="N288" s="61"/>
    </row>
    <row r="289" spans="1:14" ht="15.75">
      <c r="A289" s="62"/>
      <c r="B289" s="61"/>
      <c r="C289" s="61"/>
      <c r="D289" s="61"/>
      <c r="E289" s="61"/>
      <c r="F289" s="61"/>
      <c r="G289" s="61"/>
      <c r="H289" s="61"/>
      <c r="I289" s="61"/>
      <c r="J289" s="61"/>
      <c r="K289" s="61"/>
      <c r="L289" s="61"/>
      <c r="M289" s="61"/>
      <c r="N289" s="61"/>
    </row>
    <row r="290" spans="1:14" ht="15.75">
      <c r="A290" s="63"/>
      <c r="B290" s="60" t="s">
        <v>212</v>
      </c>
      <c r="C290" s="60" t="s">
        <v>113</v>
      </c>
      <c r="D290" s="61"/>
      <c r="E290" s="61"/>
      <c r="F290" s="61"/>
      <c r="G290" s="61"/>
      <c r="H290" s="61"/>
      <c r="I290" s="61"/>
      <c r="J290" s="61"/>
      <c r="K290" s="61"/>
      <c r="L290" s="61"/>
      <c r="M290" s="61"/>
      <c r="N290" s="61"/>
    </row>
    <row r="291" spans="1:14" ht="15.75">
      <c r="A291" s="62"/>
      <c r="B291" s="61"/>
      <c r="C291" s="61" t="s">
        <v>57</v>
      </c>
      <c r="D291" s="61"/>
      <c r="E291" s="61"/>
      <c r="F291" s="61"/>
      <c r="G291" s="61" t="s">
        <v>57</v>
      </c>
      <c r="H291" s="61"/>
      <c r="I291" s="134"/>
      <c r="J291" s="61"/>
      <c r="K291" s="61"/>
      <c r="L291" s="61"/>
      <c r="M291" s="61"/>
      <c r="N291" s="61"/>
    </row>
    <row r="292" spans="1:14" ht="15.75">
      <c r="A292" s="62"/>
      <c r="B292" s="61"/>
      <c r="C292" s="61" t="s">
        <v>114</v>
      </c>
      <c r="D292" s="61"/>
      <c r="E292" s="61"/>
      <c r="F292" s="61"/>
      <c r="G292" s="61"/>
      <c r="H292" s="61"/>
      <c r="I292" s="61"/>
      <c r="J292" s="61"/>
      <c r="K292" s="61"/>
      <c r="L292" s="61"/>
      <c r="M292" s="61"/>
      <c r="N292" s="61"/>
    </row>
    <row r="293" spans="1:14" ht="15.75">
      <c r="A293" s="62"/>
      <c r="B293" s="61"/>
      <c r="C293" s="58" t="s">
        <v>115</v>
      </c>
      <c r="D293" s="61"/>
      <c r="E293" s="180">
        <v>2</v>
      </c>
      <c r="F293" s="61"/>
      <c r="G293" s="61"/>
      <c r="H293" s="61"/>
      <c r="I293" s="61"/>
      <c r="J293" s="61"/>
      <c r="K293" s="61"/>
      <c r="L293" s="61"/>
      <c r="M293" s="61"/>
      <c r="N293" s="61"/>
    </row>
    <row r="294" spans="1:14" ht="15.75">
      <c r="A294" s="62"/>
      <c r="B294" s="61"/>
      <c r="C294" s="58" t="s">
        <v>116</v>
      </c>
      <c r="D294" s="61"/>
      <c r="E294" s="217">
        <v>1.33</v>
      </c>
      <c r="F294" s="61"/>
      <c r="G294" s="61"/>
      <c r="H294" s="61"/>
      <c r="I294" s="61"/>
      <c r="J294" s="61"/>
      <c r="K294" s="61"/>
      <c r="L294" s="61"/>
      <c r="M294" s="61"/>
      <c r="N294" s="61"/>
    </row>
    <row r="295" spans="1:14" ht="15.75">
      <c r="A295" s="62"/>
      <c r="B295" s="61"/>
      <c r="C295" s="58" t="s">
        <v>117</v>
      </c>
      <c r="D295" s="61"/>
      <c r="E295" s="217">
        <v>26.08</v>
      </c>
      <c r="F295" s="61"/>
      <c r="G295" s="61"/>
      <c r="H295" s="61"/>
      <c r="I295" s="61"/>
      <c r="J295" s="61"/>
      <c r="K295" s="61"/>
      <c r="L295" s="61"/>
      <c r="M295" s="61"/>
      <c r="N295" s="61"/>
    </row>
    <row r="296" spans="1:14" ht="15.75">
      <c r="A296" s="62"/>
      <c r="B296" s="61"/>
      <c r="C296" s="58" t="s">
        <v>118</v>
      </c>
      <c r="D296" s="61"/>
      <c r="E296" s="174">
        <v>55</v>
      </c>
      <c r="F296" s="61"/>
      <c r="G296" s="134">
        <f>ROUND(E293*E294*E295*E296,0)</f>
        <v>3816</v>
      </c>
      <c r="H296" s="61"/>
      <c r="I296" s="61"/>
      <c r="J296" s="61"/>
      <c r="K296" s="61"/>
      <c r="L296" s="61"/>
      <c r="M296" s="61"/>
      <c r="N296" s="61"/>
    </row>
    <row r="297" spans="1:14" ht="15.75">
      <c r="A297" s="62"/>
      <c r="B297" s="61"/>
      <c r="C297" s="58"/>
      <c r="D297" s="61"/>
      <c r="E297" s="174"/>
      <c r="F297" s="61"/>
      <c r="G297" s="134"/>
      <c r="H297" s="61"/>
      <c r="I297" s="61"/>
      <c r="J297" s="61"/>
      <c r="K297" s="61"/>
      <c r="L297" s="61"/>
      <c r="M297" s="61"/>
      <c r="N297" s="61"/>
    </row>
    <row r="298" spans="1:14" ht="15.75">
      <c r="A298" s="62"/>
      <c r="B298" s="61"/>
      <c r="C298" s="61" t="s">
        <v>119</v>
      </c>
      <c r="D298" s="61"/>
      <c r="E298" s="61"/>
      <c r="F298" s="61"/>
      <c r="G298" s="61"/>
      <c r="H298" s="61"/>
      <c r="I298" s="61"/>
      <c r="J298" s="61"/>
      <c r="K298" s="61"/>
      <c r="L298" s="61"/>
      <c r="M298" s="61"/>
      <c r="N298" s="61"/>
    </row>
    <row r="299" spans="1:14" ht="15.75">
      <c r="A299" s="62"/>
      <c r="B299" s="61"/>
      <c r="C299" s="58" t="s">
        <v>115</v>
      </c>
      <c r="D299" s="61"/>
      <c r="E299" s="61">
        <v>0</v>
      </c>
      <c r="F299" s="61"/>
      <c r="G299" s="61"/>
      <c r="H299" s="61"/>
      <c r="I299" s="61"/>
      <c r="J299" s="61"/>
      <c r="K299" s="61"/>
      <c r="L299" s="61"/>
      <c r="M299" s="61"/>
      <c r="N299" s="61"/>
    </row>
    <row r="300" spans="1:14" ht="15.75">
      <c r="A300" s="62"/>
      <c r="B300" s="61"/>
      <c r="C300" s="58" t="s">
        <v>116</v>
      </c>
      <c r="D300" s="61"/>
      <c r="E300" s="217">
        <f aca="true" t="shared" si="30" ref="E300:E302">E294</f>
        <v>1.33</v>
      </c>
      <c r="F300" s="61"/>
      <c r="G300" s="61"/>
      <c r="H300" s="61"/>
      <c r="I300" s="61"/>
      <c r="J300" s="61"/>
      <c r="K300" s="61"/>
      <c r="L300" s="61"/>
      <c r="M300" s="61"/>
      <c r="N300" s="61"/>
    </row>
    <row r="301" spans="1:14" ht="15.75">
      <c r="A301" s="62"/>
      <c r="B301" s="61"/>
      <c r="C301" s="58" t="s">
        <v>120</v>
      </c>
      <c r="D301" s="61"/>
      <c r="E301" s="217">
        <f t="shared" si="30"/>
        <v>26.08</v>
      </c>
      <c r="F301" s="61"/>
      <c r="G301" s="61"/>
      <c r="H301" s="61"/>
      <c r="I301" s="61"/>
      <c r="J301" s="61"/>
      <c r="K301" s="61"/>
      <c r="L301" s="61"/>
      <c r="M301" s="61"/>
      <c r="N301" s="61"/>
    </row>
    <row r="302" spans="1:14" ht="15.75">
      <c r="A302" s="62"/>
      <c r="B302" s="61"/>
      <c r="C302" s="58" t="s">
        <v>118</v>
      </c>
      <c r="D302" s="61"/>
      <c r="E302" s="174">
        <f t="shared" si="30"/>
        <v>55</v>
      </c>
      <c r="F302" s="61"/>
      <c r="G302" s="134">
        <f>ROUND(E299*E300*E301*E302,0)</f>
        <v>0</v>
      </c>
      <c r="H302" s="61"/>
      <c r="I302" s="134">
        <f>G302+G296</f>
        <v>3816</v>
      </c>
      <c r="J302" s="61" t="s">
        <v>121</v>
      </c>
      <c r="K302" s="61"/>
      <c r="L302" s="61"/>
      <c r="M302" s="61"/>
      <c r="N302" s="61"/>
    </row>
    <row r="303" spans="1:14" ht="15.75">
      <c r="A303" s="62"/>
      <c r="B303" s="61"/>
      <c r="C303" s="58"/>
      <c r="D303" s="61"/>
      <c r="E303" s="174"/>
      <c r="F303" s="61"/>
      <c r="G303" s="134"/>
      <c r="H303" s="61"/>
      <c r="I303" s="61"/>
      <c r="J303" s="61"/>
      <c r="K303" s="61"/>
      <c r="L303" s="61"/>
      <c r="M303" s="61"/>
      <c r="N303" s="61"/>
    </row>
    <row r="304" spans="1:14" ht="15.75">
      <c r="A304" s="62"/>
      <c r="B304" s="61"/>
      <c r="C304" s="61"/>
      <c r="D304" s="61"/>
      <c r="E304" s="61"/>
      <c r="F304" s="61"/>
      <c r="G304" s="61"/>
      <c r="H304" s="61"/>
      <c r="I304" s="61"/>
      <c r="J304" s="61"/>
      <c r="K304" s="61"/>
      <c r="L304" s="61"/>
      <c r="M304" s="61"/>
      <c r="N304" s="61"/>
    </row>
    <row r="305" spans="1:14" ht="15.75">
      <c r="A305" s="63"/>
      <c r="B305" s="60" t="s">
        <v>213</v>
      </c>
      <c r="C305" s="60" t="s">
        <v>123</v>
      </c>
      <c r="D305" s="61"/>
      <c r="E305" s="61"/>
      <c r="F305" s="61"/>
      <c r="G305" s="61"/>
      <c r="H305" s="61"/>
      <c r="I305" s="61"/>
      <c r="J305" s="61"/>
      <c r="K305" s="61"/>
      <c r="L305" s="61"/>
      <c r="M305" s="61"/>
      <c r="N305" s="61"/>
    </row>
    <row r="306" spans="1:14" ht="15.75">
      <c r="A306" s="62"/>
      <c r="B306" s="61"/>
      <c r="C306" s="61"/>
      <c r="D306" s="61"/>
      <c r="E306" s="61"/>
      <c r="F306" s="61"/>
      <c r="G306" s="61"/>
      <c r="H306" s="61"/>
      <c r="I306" s="61"/>
      <c r="J306" s="61"/>
      <c r="K306" s="61"/>
      <c r="L306" s="61"/>
      <c r="M306" s="61"/>
      <c r="N306" s="61"/>
    </row>
    <row r="307" spans="1:14" ht="15.75">
      <c r="A307" s="62"/>
      <c r="B307" s="61"/>
      <c r="C307" s="61" t="s">
        <v>124</v>
      </c>
      <c r="D307" s="61"/>
      <c r="E307" s="61"/>
      <c r="F307" s="61"/>
      <c r="G307" s="61"/>
      <c r="H307" s="61"/>
      <c r="I307" s="61"/>
      <c r="J307" s="61"/>
      <c r="K307" s="61"/>
      <c r="L307" s="61"/>
      <c r="M307" s="61"/>
      <c r="N307" s="61"/>
    </row>
    <row r="308" spans="1:14" ht="15.75">
      <c r="A308" s="62"/>
      <c r="B308" s="61"/>
      <c r="C308" s="58" t="s">
        <v>125</v>
      </c>
      <c r="D308" s="61"/>
      <c r="E308" s="134">
        <f>G296</f>
        <v>3816</v>
      </c>
      <c r="F308" s="61"/>
      <c r="G308" s="61"/>
      <c r="H308" s="61"/>
      <c r="I308" s="61"/>
      <c r="J308" s="61"/>
      <c r="K308" s="61"/>
      <c r="L308" s="61"/>
      <c r="M308" s="61"/>
      <c r="N308" s="61"/>
    </row>
    <row r="309" spans="1:14" ht="15.75">
      <c r="A309" s="62"/>
      <c r="B309" s="61"/>
      <c r="C309" s="58" t="s">
        <v>126</v>
      </c>
      <c r="D309" s="61"/>
      <c r="E309" s="219">
        <f>$E$144</f>
        <v>3.1</v>
      </c>
      <c r="F309" s="61"/>
      <c r="G309" s="61"/>
      <c r="H309" s="61"/>
      <c r="I309" s="61"/>
      <c r="J309" s="61"/>
      <c r="K309" s="61"/>
      <c r="L309" s="61"/>
      <c r="M309" s="61"/>
      <c r="N309" s="61"/>
    </row>
    <row r="310" spans="1:14" ht="15.75">
      <c r="A310" s="62"/>
      <c r="B310" s="61"/>
      <c r="C310" s="58" t="s">
        <v>127</v>
      </c>
      <c r="D310" s="61"/>
      <c r="E310" s="172">
        <v>2</v>
      </c>
      <c r="F310" s="61"/>
      <c r="G310" s="135">
        <f>ROUND(E308*E309/E310,2)</f>
        <v>5914.8</v>
      </c>
      <c r="H310" s="61"/>
      <c r="I310" s="61"/>
      <c r="J310" s="61"/>
      <c r="K310" s="61"/>
      <c r="L310" s="61"/>
      <c r="M310" s="61"/>
      <c r="N310" s="61"/>
    </row>
    <row r="311" spans="1:14" ht="15.75">
      <c r="A311" s="62"/>
      <c r="B311" s="61"/>
      <c r="C311" s="61"/>
      <c r="D311" s="61"/>
      <c r="E311" s="61" t="s">
        <v>61</v>
      </c>
      <c r="F311" s="61"/>
      <c r="G311" s="61"/>
      <c r="H311" s="61"/>
      <c r="I311" s="61"/>
      <c r="J311" s="61"/>
      <c r="K311" s="61"/>
      <c r="L311" s="61"/>
      <c r="M311" s="61"/>
      <c r="N311" s="61"/>
    </row>
    <row r="312" spans="1:14" ht="15.75">
      <c r="A312" s="62"/>
      <c r="B312" s="61"/>
      <c r="C312" s="61" t="s">
        <v>128</v>
      </c>
      <c r="D312" s="61"/>
      <c r="E312" s="61"/>
      <c r="F312" s="61"/>
      <c r="G312" s="61"/>
      <c r="H312" s="61"/>
      <c r="I312" s="61"/>
      <c r="J312" s="61"/>
      <c r="K312" s="61"/>
      <c r="L312" s="61"/>
      <c r="M312" s="61"/>
      <c r="N312" s="61"/>
    </row>
    <row r="313" spans="1:14" ht="15.75">
      <c r="A313" s="62"/>
      <c r="B313" s="61"/>
      <c r="C313" s="58" t="s">
        <v>125</v>
      </c>
      <c r="D313" s="61"/>
      <c r="E313" s="134">
        <f>G302</f>
        <v>0</v>
      </c>
      <c r="F313" s="61"/>
      <c r="G313" s="61"/>
      <c r="H313" s="61"/>
      <c r="I313" s="61"/>
      <c r="J313" s="61"/>
      <c r="K313" s="61"/>
      <c r="L313" s="61"/>
      <c r="M313" s="61"/>
      <c r="N313" s="61"/>
    </row>
    <row r="314" spans="1:14" ht="15.75">
      <c r="A314" s="62"/>
      <c r="B314" s="61"/>
      <c r="C314" s="58" t="s">
        <v>126</v>
      </c>
      <c r="D314" s="61"/>
      <c r="E314" s="219">
        <f aca="true" t="shared" si="31" ref="E314:E320">E309</f>
        <v>3.1</v>
      </c>
      <c r="F314" s="61"/>
      <c r="G314" s="61"/>
      <c r="H314" s="61"/>
      <c r="I314" s="61"/>
      <c r="J314" s="61"/>
      <c r="K314" s="61"/>
      <c r="L314" s="61"/>
      <c r="M314" s="61"/>
      <c r="N314" s="61"/>
    </row>
    <row r="315" spans="1:14" ht="15.75">
      <c r="A315" s="62"/>
      <c r="B315" s="61"/>
      <c r="C315" s="58" t="s">
        <v>127</v>
      </c>
      <c r="D315" s="61"/>
      <c r="E315" s="220">
        <f t="shared" si="31"/>
        <v>2</v>
      </c>
      <c r="F315" s="61"/>
      <c r="G315" s="135">
        <f>ROUND(E313*E314/E315,2)</f>
        <v>0</v>
      </c>
      <c r="H315" s="61"/>
      <c r="I315" s="61"/>
      <c r="J315" s="61"/>
      <c r="K315" s="61"/>
      <c r="L315" s="61"/>
      <c r="M315" s="61"/>
      <c r="N315" s="61"/>
    </row>
    <row r="316" spans="1:14" ht="15.75">
      <c r="A316" s="62"/>
      <c r="B316" s="61"/>
      <c r="C316" s="61"/>
      <c r="D316" s="61"/>
      <c r="E316" s="61" t="s">
        <v>61</v>
      </c>
      <c r="F316" s="61"/>
      <c r="G316" s="61"/>
      <c r="H316" s="61"/>
      <c r="I316" s="61"/>
      <c r="J316" s="61"/>
      <c r="K316" s="61"/>
      <c r="L316" s="61"/>
      <c r="M316" s="61"/>
      <c r="N316" s="61"/>
    </row>
    <row r="317" spans="1:14" ht="15.75">
      <c r="A317" s="62"/>
      <c r="B317" s="61"/>
      <c r="C317" s="61" t="s">
        <v>129</v>
      </c>
      <c r="D317" s="61"/>
      <c r="E317" s="61"/>
      <c r="F317" s="61"/>
      <c r="G317" s="61"/>
      <c r="H317" s="61"/>
      <c r="I317" s="61"/>
      <c r="J317" s="61"/>
      <c r="K317" s="61"/>
      <c r="L317" s="61"/>
      <c r="M317" s="61"/>
      <c r="N317" s="61"/>
    </row>
    <row r="318" spans="1:14" ht="15.75">
      <c r="A318" s="62"/>
      <c r="B318" s="61"/>
      <c r="C318" s="58" t="s">
        <v>125</v>
      </c>
      <c r="D318" s="61"/>
      <c r="E318" s="134">
        <v>0</v>
      </c>
      <c r="F318" s="61"/>
      <c r="G318" s="61"/>
      <c r="H318" s="61"/>
      <c r="I318" s="61"/>
      <c r="J318" s="61"/>
      <c r="K318" s="61"/>
      <c r="L318" s="61"/>
      <c r="M318" s="61"/>
      <c r="N318" s="61"/>
    </row>
    <row r="319" spans="1:14" ht="15.75">
      <c r="A319" s="62"/>
      <c r="B319" s="61"/>
      <c r="C319" s="58" t="s">
        <v>126</v>
      </c>
      <c r="D319" s="61"/>
      <c r="E319" s="219">
        <f t="shared" si="31"/>
        <v>3.1</v>
      </c>
      <c r="F319" s="61"/>
      <c r="G319" s="61"/>
      <c r="H319" s="61"/>
      <c r="I319" s="61"/>
      <c r="J319" s="61"/>
      <c r="K319" s="61"/>
      <c r="L319" s="61"/>
      <c r="M319" s="61"/>
      <c r="N319" s="61"/>
    </row>
    <row r="320" spans="1:14" ht="15.75">
      <c r="A320" s="62"/>
      <c r="B320" s="61"/>
      <c r="C320" s="58" t="s">
        <v>127</v>
      </c>
      <c r="D320" s="61"/>
      <c r="E320" s="220">
        <f t="shared" si="31"/>
        <v>2</v>
      </c>
      <c r="F320" s="61"/>
      <c r="G320" s="135">
        <f>ROUND(E318*E319/E320,2)</f>
        <v>0</v>
      </c>
      <c r="H320" s="61"/>
      <c r="I320" s="166">
        <f>G320+G315+G310</f>
        <v>5914.8</v>
      </c>
      <c r="J320" s="61" t="s">
        <v>96</v>
      </c>
      <c r="K320" s="61"/>
      <c r="L320" s="61"/>
      <c r="M320" s="61"/>
      <c r="N320" s="61"/>
    </row>
    <row r="321" spans="1:14" ht="15.75">
      <c r="A321" s="62"/>
      <c r="B321" s="61"/>
      <c r="C321" s="61"/>
      <c r="D321" s="61"/>
      <c r="E321" s="61" t="s">
        <v>61</v>
      </c>
      <c r="F321" s="61"/>
      <c r="G321" s="61" t="s">
        <v>61</v>
      </c>
      <c r="H321" s="61"/>
      <c r="I321" s="61"/>
      <c r="J321" s="61"/>
      <c r="K321" s="61"/>
      <c r="L321" s="61"/>
      <c r="M321" s="61"/>
      <c r="N321" s="61"/>
    </row>
    <row r="322" spans="1:14" ht="15.75">
      <c r="A322" s="63"/>
      <c r="B322" s="60" t="s">
        <v>214</v>
      </c>
      <c r="C322" s="60" t="s">
        <v>131</v>
      </c>
      <c r="D322" s="61"/>
      <c r="E322" s="61"/>
      <c r="F322" s="61"/>
      <c r="G322" s="61"/>
      <c r="H322" s="61"/>
      <c r="I322" s="61"/>
      <c r="J322" s="61"/>
      <c r="K322" s="61"/>
      <c r="L322" s="61"/>
      <c r="M322" s="61"/>
      <c r="N322" s="61"/>
    </row>
    <row r="323" spans="1:14" ht="15.75">
      <c r="A323" s="62"/>
      <c r="B323" s="61"/>
      <c r="C323" s="61"/>
      <c r="D323" s="61"/>
      <c r="E323" s="61"/>
      <c r="F323" s="61"/>
      <c r="G323" s="61"/>
      <c r="H323" s="61"/>
      <c r="I323" s="61"/>
      <c r="J323" s="61"/>
      <c r="K323" s="61"/>
      <c r="L323" s="61"/>
      <c r="M323" s="61"/>
      <c r="N323" s="61"/>
    </row>
    <row r="324" spans="1:14" ht="15.75">
      <c r="A324" s="62"/>
      <c r="B324" s="61"/>
      <c r="C324" s="61" t="s">
        <v>132</v>
      </c>
      <c r="D324" s="61"/>
      <c r="E324" s="61"/>
      <c r="F324" s="61"/>
      <c r="G324" s="61"/>
      <c r="H324" s="61"/>
      <c r="I324" s="61"/>
      <c r="J324" s="61"/>
      <c r="K324" s="61"/>
      <c r="L324" s="61"/>
      <c r="M324" s="61"/>
      <c r="N324" s="61"/>
    </row>
    <row r="325" spans="1:14" ht="15.75">
      <c r="A325" s="62"/>
      <c r="B325" s="61"/>
      <c r="C325" s="61"/>
      <c r="D325" s="61"/>
      <c r="E325" s="61"/>
      <c r="F325" s="61"/>
      <c r="G325" s="61"/>
      <c r="H325" s="61"/>
      <c r="I325" s="61"/>
      <c r="J325" s="61"/>
      <c r="K325" s="61"/>
      <c r="L325" s="61"/>
      <c r="M325" s="61"/>
      <c r="N325" s="61"/>
    </row>
    <row r="326" spans="1:14" ht="15.75">
      <c r="A326" s="62"/>
      <c r="B326" s="61"/>
      <c r="C326" s="61"/>
      <c r="D326" s="61"/>
      <c r="E326" s="58" t="s">
        <v>133</v>
      </c>
      <c r="F326" s="61" t="s">
        <v>57</v>
      </c>
      <c r="G326" s="166">
        <v>195000</v>
      </c>
      <c r="H326" s="61"/>
      <c r="I326" s="61"/>
      <c r="J326" s="61"/>
      <c r="K326" s="61"/>
      <c r="L326" s="61"/>
      <c r="M326" s="61"/>
      <c r="N326" s="61"/>
    </row>
    <row r="327" spans="1:14" ht="16.5">
      <c r="A327" s="62"/>
      <c r="B327" s="61"/>
      <c r="C327" s="61"/>
      <c r="D327" s="61"/>
      <c r="E327" s="58" t="s">
        <v>215</v>
      </c>
      <c r="F327" s="61"/>
      <c r="G327" s="166">
        <v>83500</v>
      </c>
      <c r="H327" s="61"/>
      <c r="J327" s="61"/>
      <c r="L327" s="61"/>
      <c r="M327" s="61"/>
      <c r="N327" s="61"/>
    </row>
    <row r="328" spans="1:14" ht="15.75">
      <c r="A328" s="62"/>
      <c r="B328" s="61"/>
      <c r="C328" s="61"/>
      <c r="D328" s="61"/>
      <c r="E328" s="58"/>
      <c r="F328" s="61"/>
      <c r="G328" s="135"/>
      <c r="H328" s="61"/>
      <c r="I328" s="135">
        <f>G326+G327</f>
        <v>278500</v>
      </c>
      <c r="J328" s="61"/>
      <c r="K328" s="61" t="s">
        <v>135</v>
      </c>
      <c r="L328" s="61"/>
      <c r="M328" s="61"/>
      <c r="N328" s="61"/>
    </row>
    <row r="329" spans="1:14" ht="15.75">
      <c r="A329" s="62"/>
      <c r="B329" s="61"/>
      <c r="C329" s="61"/>
      <c r="D329" s="61"/>
      <c r="E329" s="61"/>
      <c r="F329" s="61"/>
      <c r="G329" s="135"/>
      <c r="H329" s="61"/>
      <c r="I329" s="61"/>
      <c r="J329" s="61"/>
      <c r="K329" s="61"/>
      <c r="L329" s="61"/>
      <c r="M329" s="61"/>
      <c r="N329" s="61"/>
    </row>
    <row r="330" spans="1:14" ht="15.75">
      <c r="A330" s="62"/>
      <c r="B330" s="61"/>
      <c r="C330" s="61" t="s">
        <v>136</v>
      </c>
      <c r="D330" s="61"/>
      <c r="E330" s="61"/>
      <c r="F330" s="61"/>
      <c r="G330" s="61"/>
      <c r="H330" s="61"/>
      <c r="I330" s="61"/>
      <c r="J330" s="61"/>
      <c r="K330" s="61"/>
      <c r="L330" s="61"/>
      <c r="M330" s="61"/>
      <c r="N330" s="61"/>
    </row>
    <row r="331" spans="1:14" ht="15.75">
      <c r="A331" s="62"/>
      <c r="B331" s="61"/>
      <c r="C331" s="178">
        <v>0.8</v>
      </c>
      <c r="D331" s="61"/>
      <c r="E331" s="61" t="s">
        <v>137</v>
      </c>
      <c r="F331" s="61"/>
      <c r="G331" s="61"/>
      <c r="H331" s="61"/>
      <c r="I331" s="61"/>
      <c r="J331" s="61"/>
      <c r="K331" s="61"/>
      <c r="L331" s="61"/>
      <c r="M331" s="61"/>
      <c r="N331" s="61"/>
    </row>
    <row r="332" spans="1:14" ht="15.75">
      <c r="A332" s="62"/>
      <c r="B332" s="61"/>
      <c r="C332" s="61"/>
      <c r="D332" s="61"/>
      <c r="E332" s="61"/>
      <c r="F332" s="61"/>
      <c r="G332" s="61"/>
      <c r="H332" s="61"/>
      <c r="I332" s="61"/>
      <c r="J332" s="61"/>
      <c r="K332" s="61"/>
      <c r="L332" s="61"/>
      <c r="M332" s="61"/>
      <c r="N332" s="61"/>
    </row>
    <row r="333" spans="1:14" ht="15.75">
      <c r="A333" s="62"/>
      <c r="B333" s="61"/>
      <c r="C333" s="61"/>
      <c r="D333" s="61"/>
      <c r="E333" s="58" t="s">
        <v>138</v>
      </c>
      <c r="F333" s="61"/>
      <c r="G333" s="135">
        <f>$I$163</f>
        <v>352000</v>
      </c>
      <c r="H333" s="61"/>
      <c r="I333" s="61"/>
      <c r="J333" s="61"/>
      <c r="K333" s="61"/>
      <c r="L333" s="61"/>
      <c r="M333" s="61"/>
      <c r="N333" s="61"/>
    </row>
    <row r="334" spans="1:14" ht="15.75">
      <c r="A334" s="62"/>
      <c r="B334" s="61"/>
      <c r="C334" s="61"/>
      <c r="D334" s="61"/>
      <c r="E334" s="58" t="s">
        <v>139</v>
      </c>
      <c r="F334" s="61"/>
      <c r="G334" s="178">
        <v>0.8</v>
      </c>
      <c r="H334" s="61"/>
      <c r="I334" s="61"/>
      <c r="J334" s="61"/>
      <c r="K334" s="61"/>
      <c r="L334" s="61"/>
      <c r="M334" s="61"/>
      <c r="N334" s="61"/>
    </row>
    <row r="335" spans="1:14" ht="15.75">
      <c r="A335" s="62"/>
      <c r="B335" s="61"/>
      <c r="C335" s="61"/>
      <c r="D335" s="61"/>
      <c r="E335" s="58" t="s">
        <v>140</v>
      </c>
      <c r="F335" s="61"/>
      <c r="G335" s="134">
        <v>2</v>
      </c>
      <c r="H335" s="61"/>
      <c r="I335" s="61"/>
      <c r="J335" s="61"/>
      <c r="K335" s="61"/>
      <c r="L335" s="61"/>
      <c r="M335" s="61"/>
      <c r="N335" s="61"/>
    </row>
    <row r="336" spans="1:14" ht="15.75">
      <c r="A336" s="62"/>
      <c r="B336" s="61"/>
      <c r="C336" s="61"/>
      <c r="D336" s="61"/>
      <c r="E336" s="58" t="s">
        <v>141</v>
      </c>
      <c r="F336" s="61"/>
      <c r="G336" s="134">
        <v>60</v>
      </c>
      <c r="H336" s="61"/>
      <c r="I336" s="166">
        <f>ROUND(G333*G334*G335/G336,2)</f>
        <v>9386.67</v>
      </c>
      <c r="J336" s="61"/>
      <c r="K336" s="61">
        <f>K286</f>
        <v>0</v>
      </c>
      <c r="L336" s="61"/>
      <c r="M336" s="61"/>
      <c r="N336" s="61"/>
    </row>
    <row r="337" spans="1:14" ht="15.75">
      <c r="A337" s="62"/>
      <c r="B337" s="61"/>
      <c r="C337" s="61"/>
      <c r="D337" s="61"/>
      <c r="E337" s="61"/>
      <c r="F337" s="61"/>
      <c r="G337" s="61" t="s">
        <v>61</v>
      </c>
      <c r="H337" s="61"/>
      <c r="I337" s="61"/>
      <c r="J337" s="61"/>
      <c r="K337" s="61"/>
      <c r="L337" s="61"/>
      <c r="M337" s="61"/>
      <c r="N337" s="61"/>
    </row>
    <row r="338" spans="1:14" ht="15.75">
      <c r="A338" s="63"/>
      <c r="B338" s="60" t="s">
        <v>216</v>
      </c>
      <c r="C338" s="60" t="s">
        <v>143</v>
      </c>
      <c r="D338" s="61"/>
      <c r="E338" s="61"/>
      <c r="F338" s="61"/>
      <c r="G338" s="61"/>
      <c r="H338" s="61"/>
      <c r="I338" s="61"/>
      <c r="J338" s="61"/>
      <c r="K338" s="61"/>
      <c r="L338" s="61"/>
      <c r="M338" s="61"/>
      <c r="N338" s="61"/>
    </row>
    <row r="339" spans="1:14" ht="15.75">
      <c r="A339" s="62"/>
      <c r="B339" s="61"/>
      <c r="C339" s="61"/>
      <c r="D339" s="61"/>
      <c r="E339" s="61"/>
      <c r="F339" s="61"/>
      <c r="G339" s="61"/>
      <c r="H339" s="61"/>
      <c r="I339" s="61"/>
      <c r="J339" s="61"/>
      <c r="K339" s="61"/>
      <c r="L339" s="61"/>
      <c r="M339" s="61"/>
      <c r="N339" s="61"/>
    </row>
    <row r="340" spans="1:14" ht="15.75">
      <c r="A340" s="62"/>
      <c r="B340" s="61"/>
      <c r="C340" s="61" t="s">
        <v>144</v>
      </c>
      <c r="D340" s="61"/>
      <c r="E340" s="61"/>
      <c r="F340" s="61"/>
      <c r="G340" s="61"/>
      <c r="H340" s="61"/>
      <c r="I340" s="61"/>
      <c r="J340" s="61"/>
      <c r="K340" s="61"/>
      <c r="L340" s="61"/>
      <c r="M340" s="61"/>
      <c r="N340" s="61"/>
    </row>
    <row r="341" spans="1:14" ht="15.75">
      <c r="A341" s="62"/>
      <c r="B341" s="61"/>
      <c r="C341" s="134">
        <v>45000</v>
      </c>
      <c r="D341" s="61"/>
      <c r="E341" s="61" t="s">
        <v>145</v>
      </c>
      <c r="F341" s="61"/>
      <c r="G341" s="61"/>
      <c r="H341" s="61"/>
      <c r="I341" s="61"/>
      <c r="J341" s="61"/>
      <c r="K341" s="61"/>
      <c r="L341" s="61"/>
      <c r="M341" s="61"/>
      <c r="N341" s="61"/>
    </row>
    <row r="342" spans="1:14" ht="15.75">
      <c r="A342" s="62"/>
      <c r="B342" s="61"/>
      <c r="C342" s="61" t="s">
        <v>146</v>
      </c>
      <c r="D342" s="61"/>
      <c r="E342" s="61"/>
      <c r="F342" s="61"/>
      <c r="G342" s="61"/>
      <c r="H342" s="61"/>
      <c r="I342" s="61"/>
      <c r="J342" s="61"/>
      <c r="K342" s="61"/>
      <c r="L342" s="61"/>
      <c r="M342" s="61"/>
      <c r="N342" s="61"/>
    </row>
    <row r="343" spans="1:14" ht="15.75">
      <c r="A343" s="62"/>
      <c r="B343" s="61"/>
      <c r="C343" s="58" t="s">
        <v>147</v>
      </c>
      <c r="D343" s="61"/>
      <c r="E343" s="221">
        <v>2</v>
      </c>
      <c r="F343" s="61" t="s">
        <v>148</v>
      </c>
      <c r="G343" s="135">
        <v>1100</v>
      </c>
      <c r="H343" s="61" t="s">
        <v>149</v>
      </c>
      <c r="I343" s="135">
        <f aca="true" t="shared" si="32" ref="I343:I345">E343*G343</f>
        <v>2200</v>
      </c>
      <c r="J343" s="61"/>
      <c r="K343" s="61"/>
      <c r="L343" s="61"/>
      <c r="M343" s="61"/>
      <c r="N343" s="61"/>
    </row>
    <row r="344" spans="1:14" ht="15.75">
      <c r="A344" s="62"/>
      <c r="B344" s="61"/>
      <c r="C344" s="58" t="s">
        <v>147</v>
      </c>
      <c r="D344" s="61"/>
      <c r="E344" s="221">
        <v>4</v>
      </c>
      <c r="F344" s="61" t="s">
        <v>148</v>
      </c>
      <c r="G344" s="135">
        <v>1100</v>
      </c>
      <c r="H344" s="61" t="s">
        <v>149</v>
      </c>
      <c r="I344" s="135">
        <f t="shared" si="32"/>
        <v>4400</v>
      </c>
      <c r="J344" s="61"/>
      <c r="K344" s="61"/>
      <c r="L344" s="61"/>
      <c r="M344" s="61"/>
      <c r="N344" s="61"/>
    </row>
    <row r="345" spans="1:14" ht="15.75">
      <c r="A345" s="62"/>
      <c r="B345" s="61"/>
      <c r="C345" s="58" t="s">
        <v>150</v>
      </c>
      <c r="D345" s="61"/>
      <c r="E345" s="221">
        <v>12</v>
      </c>
      <c r="F345" s="61" t="s">
        <v>148</v>
      </c>
      <c r="G345" s="135">
        <v>380</v>
      </c>
      <c r="H345" s="61" t="s">
        <v>149</v>
      </c>
      <c r="I345" s="135">
        <f t="shared" si="32"/>
        <v>4560</v>
      </c>
      <c r="J345" s="61"/>
      <c r="K345" s="135">
        <f>SUM(I343:I345)</f>
        <v>11160</v>
      </c>
      <c r="L345" s="61"/>
      <c r="M345" s="61" t="s">
        <v>135</v>
      </c>
      <c r="N345" s="61"/>
    </row>
    <row r="346" spans="1:14" ht="15.75">
      <c r="A346" s="62"/>
      <c r="B346" s="61"/>
      <c r="C346" s="61"/>
      <c r="D346" s="61"/>
      <c r="E346" s="61"/>
      <c r="F346" s="61"/>
      <c r="G346" s="135"/>
      <c r="H346" s="61"/>
      <c r="I346" s="61" t="s">
        <v>61</v>
      </c>
      <c r="J346" s="61"/>
      <c r="K346" s="61"/>
      <c r="L346" s="61"/>
      <c r="M346" s="61"/>
      <c r="N346" s="61"/>
    </row>
    <row r="347" spans="1:14" ht="15.75">
      <c r="A347" s="62"/>
      <c r="B347" s="61"/>
      <c r="C347" s="61"/>
      <c r="D347" s="61"/>
      <c r="E347" s="58" t="s">
        <v>125</v>
      </c>
      <c r="F347" s="61"/>
      <c r="G347" s="134">
        <f>I302</f>
        <v>3816</v>
      </c>
      <c r="H347" s="61"/>
      <c r="I347" s="61"/>
      <c r="J347" s="61"/>
      <c r="K347" s="61"/>
      <c r="L347" s="61"/>
      <c r="M347" s="61"/>
      <c r="N347" s="61"/>
    </row>
    <row r="348" spans="1:14" ht="15.75">
      <c r="A348" s="62"/>
      <c r="B348" s="61"/>
      <c r="C348" s="61"/>
      <c r="D348" s="61"/>
      <c r="E348" s="58" t="s">
        <v>151</v>
      </c>
      <c r="F348" s="61"/>
      <c r="G348" s="134">
        <f>C341</f>
        <v>45000</v>
      </c>
      <c r="H348" s="61"/>
      <c r="I348" s="61"/>
      <c r="J348" s="61"/>
      <c r="K348" s="61"/>
      <c r="L348" s="61"/>
      <c r="M348" s="61"/>
      <c r="N348" s="61"/>
    </row>
    <row r="349" spans="1:14" ht="15.75">
      <c r="A349" s="62"/>
      <c r="B349" s="61"/>
      <c r="C349" s="61"/>
      <c r="D349" s="61"/>
      <c r="E349" s="58" t="s">
        <v>152</v>
      </c>
      <c r="F349" s="61"/>
      <c r="G349" s="135">
        <f>K345</f>
        <v>11160</v>
      </c>
      <c r="H349" s="61"/>
      <c r="I349" s="166">
        <f>ROUND((G347/G348)*G349,2)</f>
        <v>946.37</v>
      </c>
      <c r="J349" s="61"/>
      <c r="K349" s="61" t="str">
        <f>$K$171</f>
        <v>R$/mês</v>
      </c>
      <c r="L349" s="61"/>
      <c r="M349" s="61"/>
      <c r="N349" s="61"/>
    </row>
    <row r="350" spans="1:14" ht="15.75">
      <c r="A350" s="62"/>
      <c r="B350" s="61"/>
      <c r="C350" s="61"/>
      <c r="D350" s="61"/>
      <c r="E350" s="61"/>
      <c r="F350" s="61"/>
      <c r="G350" s="61" t="s">
        <v>61</v>
      </c>
      <c r="H350" s="61"/>
      <c r="I350" s="61"/>
      <c r="J350" s="61"/>
      <c r="K350" s="61"/>
      <c r="L350" s="61"/>
      <c r="M350" s="61"/>
      <c r="N350" s="61"/>
    </row>
    <row r="351" spans="1:14" ht="15.75">
      <c r="A351" s="62"/>
      <c r="B351" s="61"/>
      <c r="C351" s="61"/>
      <c r="D351" s="61"/>
      <c r="E351" s="61"/>
      <c r="F351" s="61"/>
      <c r="G351" s="61"/>
      <c r="H351" s="61"/>
      <c r="I351" s="61"/>
      <c r="J351" s="61"/>
      <c r="K351" s="61"/>
      <c r="L351" s="61"/>
      <c r="M351" s="61"/>
      <c r="N351" s="61"/>
    </row>
    <row r="352" spans="1:14" ht="15.75">
      <c r="A352" s="63"/>
      <c r="B352" s="60" t="s">
        <v>217</v>
      </c>
      <c r="C352" s="60" t="s">
        <v>154</v>
      </c>
      <c r="D352" s="61"/>
      <c r="E352" s="61"/>
      <c r="F352" s="61"/>
      <c r="G352" s="135"/>
      <c r="H352" s="61"/>
      <c r="I352" s="61"/>
      <c r="J352" s="61"/>
      <c r="K352" s="61"/>
      <c r="L352" s="61"/>
      <c r="M352" s="61"/>
      <c r="N352" s="61"/>
    </row>
    <row r="353" spans="1:14" ht="15.75">
      <c r="A353" s="62"/>
      <c r="B353" s="61"/>
      <c r="C353" s="61"/>
      <c r="D353" s="61"/>
      <c r="E353" s="61"/>
      <c r="F353" s="61"/>
      <c r="G353" s="135"/>
      <c r="H353" s="61"/>
      <c r="I353" s="61"/>
      <c r="J353" s="61"/>
      <c r="K353" s="61"/>
      <c r="L353" s="61"/>
      <c r="M353" s="61"/>
      <c r="N353" s="61"/>
    </row>
    <row r="354" spans="1:14" ht="15.75">
      <c r="A354" s="62"/>
      <c r="B354" s="61"/>
      <c r="C354" s="60" t="s">
        <v>155</v>
      </c>
      <c r="D354" s="61"/>
      <c r="E354" s="61"/>
      <c r="F354" s="61"/>
      <c r="G354" s="61"/>
      <c r="H354" s="61"/>
      <c r="I354" s="61"/>
      <c r="J354" s="61"/>
      <c r="K354" s="61"/>
      <c r="L354" s="61"/>
      <c r="M354" s="61"/>
      <c r="N354" s="61"/>
    </row>
    <row r="355" spans="1:14" ht="15.75">
      <c r="A355" s="62"/>
      <c r="B355" s="61"/>
      <c r="C355" s="58" t="s">
        <v>156</v>
      </c>
      <c r="D355" s="61"/>
      <c r="E355" s="61">
        <v>18</v>
      </c>
      <c r="F355" s="61"/>
      <c r="G355" s="61"/>
      <c r="H355" s="61"/>
      <c r="I355" s="61"/>
      <c r="J355" s="61"/>
      <c r="K355" s="61"/>
      <c r="L355" s="61"/>
      <c r="M355" s="61"/>
      <c r="N355" s="61"/>
    </row>
    <row r="356" spans="1:14" ht="15.75">
      <c r="A356" s="62"/>
      <c r="B356" s="61"/>
      <c r="C356" s="58" t="s">
        <v>157</v>
      </c>
      <c r="D356" s="61"/>
      <c r="E356" s="103">
        <v>9</v>
      </c>
      <c r="F356" s="61"/>
      <c r="G356" s="61"/>
      <c r="H356" s="61"/>
      <c r="I356" s="61"/>
      <c r="J356" s="61"/>
      <c r="K356" s="61"/>
      <c r="L356" s="61"/>
      <c r="M356" s="61"/>
      <c r="N356" s="61"/>
    </row>
    <row r="357" spans="1:14" ht="15.75">
      <c r="A357" s="62"/>
      <c r="B357" s="61"/>
      <c r="C357" s="58" t="s">
        <v>158</v>
      </c>
      <c r="D357" s="61"/>
      <c r="E357" s="61">
        <f>E355+E356</f>
        <v>27</v>
      </c>
      <c r="F357" s="61"/>
      <c r="G357" s="61"/>
      <c r="H357" s="61"/>
      <c r="I357" s="61"/>
      <c r="J357" s="61"/>
      <c r="K357" s="61"/>
      <c r="L357" s="61"/>
      <c r="M357" s="61"/>
      <c r="N357" s="61"/>
    </row>
    <row r="358" spans="1:14" ht="15.75">
      <c r="A358" s="62"/>
      <c r="B358" s="61"/>
      <c r="C358" s="58" t="s">
        <v>126</v>
      </c>
      <c r="D358" s="61"/>
      <c r="E358" s="135">
        <v>5.3</v>
      </c>
      <c r="F358" s="61"/>
      <c r="G358" s="61"/>
      <c r="H358" s="61"/>
      <c r="I358" s="61"/>
      <c r="J358" s="61"/>
      <c r="K358" s="61"/>
      <c r="L358" s="61"/>
      <c r="M358" s="61"/>
      <c r="N358" s="61"/>
    </row>
    <row r="359" spans="1:14" ht="15.75">
      <c r="A359" s="62"/>
      <c r="B359" s="61"/>
      <c r="C359" s="58" t="s">
        <v>151</v>
      </c>
      <c r="D359" s="61"/>
      <c r="E359" s="134">
        <v>4500</v>
      </c>
      <c r="F359" s="61"/>
      <c r="G359" s="222">
        <f>ROUND(+E357*E358/E359,3)</f>
        <v>0.032</v>
      </c>
      <c r="H359" s="61"/>
      <c r="I359" s="61"/>
      <c r="J359" s="61"/>
      <c r="K359" s="61"/>
      <c r="L359" s="61"/>
      <c r="M359" s="61"/>
      <c r="N359" s="61"/>
    </row>
    <row r="360" spans="1:14" ht="15.75">
      <c r="A360" s="62"/>
      <c r="B360" s="61"/>
      <c r="C360" s="60" t="s">
        <v>159</v>
      </c>
      <c r="D360" s="61"/>
      <c r="E360" s="61"/>
      <c r="F360" s="61"/>
      <c r="G360" s="61"/>
      <c r="H360" s="61"/>
      <c r="I360" s="61"/>
      <c r="J360" s="61"/>
      <c r="K360" s="61"/>
      <c r="L360" s="61"/>
      <c r="M360" s="61"/>
      <c r="N360" s="61"/>
    </row>
    <row r="361" spans="1:14" ht="15.75">
      <c r="A361" s="62"/>
      <c r="B361" s="61"/>
      <c r="C361" s="58" t="s">
        <v>158</v>
      </c>
      <c r="D361" s="61"/>
      <c r="E361" s="61">
        <v>20</v>
      </c>
      <c r="F361" s="61"/>
      <c r="G361" s="61"/>
      <c r="H361" s="61"/>
      <c r="I361" s="61"/>
      <c r="J361" s="61"/>
      <c r="K361" s="61"/>
      <c r="L361" s="61"/>
      <c r="M361" s="61"/>
      <c r="N361" s="61"/>
    </row>
    <row r="362" spans="1:14" ht="15.75">
      <c r="A362" s="62"/>
      <c r="B362" s="61"/>
      <c r="C362" s="58" t="s">
        <v>126</v>
      </c>
      <c r="D362" s="61"/>
      <c r="E362" s="135">
        <v>5.15</v>
      </c>
      <c r="F362" s="61"/>
      <c r="G362" s="61"/>
      <c r="H362" s="61"/>
      <c r="I362" s="61"/>
      <c r="J362" s="61"/>
      <c r="K362" s="61"/>
      <c r="L362" s="61"/>
      <c r="M362" s="61"/>
      <c r="N362" s="61"/>
    </row>
    <row r="363" spans="1:14" ht="15.75">
      <c r="A363" s="62"/>
      <c r="B363" s="61"/>
      <c r="C363" s="58" t="s">
        <v>151</v>
      </c>
      <c r="D363" s="61"/>
      <c r="E363" s="134">
        <v>20000</v>
      </c>
      <c r="F363" s="61"/>
      <c r="G363" s="222">
        <f>ROUND(+E361*E362/E363,3)</f>
        <v>0.005</v>
      </c>
      <c r="H363" s="61"/>
      <c r="I363" s="61"/>
      <c r="J363" s="61"/>
      <c r="K363" s="61"/>
      <c r="L363" s="61"/>
      <c r="M363" s="61"/>
      <c r="N363" s="61"/>
    </row>
    <row r="364" spans="1:14" ht="15.75">
      <c r="A364" s="62"/>
      <c r="B364" s="61"/>
      <c r="C364" s="60" t="s">
        <v>160</v>
      </c>
      <c r="D364" s="61"/>
      <c r="E364" s="61"/>
      <c r="F364" s="61"/>
      <c r="G364" s="61"/>
      <c r="H364" s="61"/>
      <c r="I364" s="61"/>
      <c r="J364" s="61"/>
      <c r="K364" s="61"/>
      <c r="L364" s="61"/>
      <c r="M364" s="61"/>
      <c r="N364" s="61"/>
    </row>
    <row r="365" spans="1:14" ht="15.75">
      <c r="A365" s="62"/>
      <c r="B365" s="61"/>
      <c r="C365" s="58" t="s">
        <v>158</v>
      </c>
      <c r="D365" s="61"/>
      <c r="E365" s="61">
        <v>580</v>
      </c>
      <c r="F365" s="61"/>
      <c r="G365" s="61"/>
      <c r="H365" s="61"/>
      <c r="I365" s="61"/>
      <c r="J365" s="61"/>
      <c r="K365" s="61"/>
      <c r="L365" s="61"/>
      <c r="M365" s="61"/>
      <c r="N365" s="61"/>
    </row>
    <row r="366" spans="1:14" ht="15.75">
      <c r="A366" s="62"/>
      <c r="B366" s="61"/>
      <c r="C366" s="58" t="str">
        <f>C362</f>
        <v>R$/litro</v>
      </c>
      <c r="D366" s="61"/>
      <c r="E366" s="135">
        <v>8.15</v>
      </c>
      <c r="F366" s="61"/>
      <c r="G366" s="61"/>
      <c r="H366" s="61"/>
      <c r="I366" s="61"/>
      <c r="J366" s="61"/>
      <c r="K366" s="61"/>
      <c r="L366" s="61"/>
      <c r="M366" s="61"/>
      <c r="N366" s="61"/>
    </row>
    <row r="367" spans="1:14" ht="15.75">
      <c r="A367" s="62"/>
      <c r="B367" s="61"/>
      <c r="C367" s="58" t="s">
        <v>151</v>
      </c>
      <c r="D367" s="61"/>
      <c r="E367" s="134">
        <v>50000</v>
      </c>
      <c r="F367" s="61"/>
      <c r="G367" s="222">
        <f>ROUND(+E365*E366/E367,3)</f>
        <v>0.095</v>
      </c>
      <c r="H367" s="61"/>
      <c r="I367" s="61"/>
      <c r="J367" s="61"/>
      <c r="K367" s="61"/>
      <c r="L367" s="61"/>
      <c r="M367" s="61"/>
      <c r="N367" s="61"/>
    </row>
    <row r="368" spans="1:14" ht="15.75">
      <c r="A368" s="62"/>
      <c r="B368" s="61"/>
      <c r="C368" s="60" t="s">
        <v>161</v>
      </c>
      <c r="D368" s="61"/>
      <c r="E368" s="61"/>
      <c r="F368" s="61"/>
      <c r="G368" s="61"/>
      <c r="H368" s="61"/>
      <c r="I368" s="61"/>
      <c r="J368" s="61"/>
      <c r="K368" s="61"/>
      <c r="L368" s="61"/>
      <c r="M368" s="61"/>
      <c r="N368" s="61"/>
    </row>
    <row r="369" spans="1:14" ht="15.75">
      <c r="A369" s="62"/>
      <c r="B369" s="61"/>
      <c r="C369" s="58" t="s">
        <v>162</v>
      </c>
      <c r="D369" s="61"/>
      <c r="E369" s="61">
        <v>1.1</v>
      </c>
      <c r="F369" s="61"/>
      <c r="G369" s="61"/>
      <c r="H369" s="61"/>
      <c r="I369" s="61"/>
      <c r="J369" s="61"/>
      <c r="K369" s="61"/>
      <c r="L369" s="61"/>
      <c r="M369" s="61"/>
      <c r="N369" s="61"/>
    </row>
    <row r="370" spans="1:14" ht="15.75">
      <c r="A370" s="62"/>
      <c r="B370" s="61"/>
      <c r="C370" s="58" t="s">
        <v>163</v>
      </c>
      <c r="D370" s="61"/>
      <c r="E370" s="135">
        <v>4.65</v>
      </c>
      <c r="F370" s="61"/>
      <c r="G370" s="61"/>
      <c r="H370" s="61"/>
      <c r="I370" s="61"/>
      <c r="J370" s="61"/>
      <c r="K370" s="61"/>
      <c r="L370" s="61"/>
      <c r="M370" s="61"/>
      <c r="N370" s="61"/>
    </row>
    <row r="371" spans="1:14" ht="15.75">
      <c r="A371" s="62"/>
      <c r="B371" s="61"/>
      <c r="C371" s="58" t="s">
        <v>151</v>
      </c>
      <c r="D371" s="61"/>
      <c r="E371" s="61">
        <v>300</v>
      </c>
      <c r="F371" s="61"/>
      <c r="G371" s="222">
        <f>ROUND(+E369*E370/E371,3)</f>
        <v>0.017</v>
      </c>
      <c r="H371" s="61"/>
      <c r="I371" s="61">
        <f>(G371+G367+G363+G359)</f>
        <v>0.14900000000000002</v>
      </c>
      <c r="J371" s="61"/>
      <c r="K371" s="61" t="s">
        <v>164</v>
      </c>
      <c r="L371" s="61"/>
      <c r="M371" s="61"/>
      <c r="N371" s="61"/>
    </row>
    <row r="372" spans="1:14" ht="15.75">
      <c r="A372" s="62"/>
      <c r="B372" s="61"/>
      <c r="C372" s="60" t="s">
        <v>165</v>
      </c>
      <c r="D372" s="61"/>
      <c r="E372" s="61"/>
      <c r="F372" s="61"/>
      <c r="G372" s="61"/>
      <c r="H372" s="61"/>
      <c r="I372" s="61"/>
      <c r="J372" s="61"/>
      <c r="K372" s="61"/>
      <c r="L372" s="61"/>
      <c r="M372" s="61"/>
      <c r="N372" s="61"/>
    </row>
    <row r="373" spans="1:14" ht="15.75">
      <c r="A373" s="62"/>
      <c r="B373" s="61"/>
      <c r="C373" s="58" t="s">
        <v>166</v>
      </c>
      <c r="D373" s="61"/>
      <c r="E373" s="222">
        <f>I371</f>
        <v>0.14900000000000002</v>
      </c>
      <c r="F373" s="61"/>
      <c r="G373" s="61"/>
      <c r="H373" s="61"/>
      <c r="I373" s="61"/>
      <c r="J373" s="61"/>
      <c r="K373" s="61"/>
      <c r="L373" s="61"/>
      <c r="M373" s="61"/>
      <c r="N373" s="61"/>
    </row>
    <row r="374" spans="1:14" ht="15.75">
      <c r="A374" s="62"/>
      <c r="B374" s="61"/>
      <c r="C374" s="58" t="s">
        <v>218</v>
      </c>
      <c r="D374" s="61"/>
      <c r="E374" s="178">
        <v>0.2</v>
      </c>
      <c r="F374" s="61"/>
      <c r="G374" s="222">
        <f>ROUND(E374*E373,3)</f>
        <v>0.03</v>
      </c>
      <c r="H374" s="61"/>
      <c r="I374" s="222">
        <f>G374+I371</f>
        <v>0.17900000000000002</v>
      </c>
      <c r="J374" s="61"/>
      <c r="K374" s="61" t="s">
        <v>164</v>
      </c>
      <c r="L374" s="61"/>
      <c r="M374" s="61"/>
      <c r="N374" s="61"/>
    </row>
    <row r="375" spans="1:14" ht="15.75">
      <c r="A375" s="62"/>
      <c r="B375" s="61"/>
      <c r="C375" s="61"/>
      <c r="D375" s="61"/>
      <c r="E375" s="61"/>
      <c r="F375" s="61"/>
      <c r="G375" s="61"/>
      <c r="H375" s="61"/>
      <c r="I375" s="61"/>
      <c r="J375" s="61"/>
      <c r="K375" s="61"/>
      <c r="L375" s="61"/>
      <c r="M375" s="61"/>
      <c r="N375" s="61"/>
    </row>
    <row r="376" spans="1:14" ht="15.75">
      <c r="A376" s="63"/>
      <c r="B376" s="62" t="s">
        <v>219</v>
      </c>
      <c r="C376" s="61" t="s">
        <v>169</v>
      </c>
      <c r="D376" s="61"/>
      <c r="E376" s="61"/>
      <c r="F376" s="61"/>
      <c r="G376" s="61"/>
      <c r="H376" s="61"/>
      <c r="I376" s="61"/>
      <c r="J376" s="61"/>
      <c r="K376" s="61"/>
      <c r="L376" s="61"/>
      <c r="M376" s="61"/>
      <c r="N376" s="61"/>
    </row>
    <row r="377" spans="1:14" ht="15.75">
      <c r="A377" s="62"/>
      <c r="B377" s="61"/>
      <c r="C377" s="61"/>
      <c r="D377" s="61"/>
      <c r="E377" s="61"/>
      <c r="F377" s="61"/>
      <c r="G377" s="61"/>
      <c r="H377" s="61"/>
      <c r="I377" s="61"/>
      <c r="J377" s="61"/>
      <c r="K377" s="61"/>
      <c r="L377" s="61"/>
      <c r="M377" s="61"/>
      <c r="N377" s="61"/>
    </row>
    <row r="378" spans="1:14" ht="15.75">
      <c r="A378" s="62"/>
      <c r="B378" s="61"/>
      <c r="C378" s="58" t="s">
        <v>170</v>
      </c>
      <c r="D378" s="61"/>
      <c r="E378" s="61"/>
      <c r="F378" s="61"/>
      <c r="G378" s="134">
        <f>G347</f>
        <v>3816</v>
      </c>
      <c r="H378" s="61"/>
      <c r="I378" s="61"/>
      <c r="J378" s="61"/>
      <c r="K378" s="61"/>
      <c r="L378" s="61"/>
      <c r="M378" s="61"/>
      <c r="N378" s="61"/>
    </row>
    <row r="379" spans="1:14" ht="15.75">
      <c r="A379" s="62"/>
      <c r="B379" s="61"/>
      <c r="C379" s="58" t="s">
        <v>164</v>
      </c>
      <c r="D379" s="61"/>
      <c r="E379" s="61"/>
      <c r="F379" s="61"/>
      <c r="G379" s="222">
        <f>I374</f>
        <v>0.17900000000000002</v>
      </c>
      <c r="H379" s="61"/>
      <c r="I379" s="135">
        <f>G379*G378</f>
        <v>683.0640000000001</v>
      </c>
      <c r="J379" s="61"/>
      <c r="K379" s="61" t="s">
        <v>96</v>
      </c>
      <c r="L379" s="61"/>
      <c r="M379" s="61"/>
      <c r="N379" s="61"/>
    </row>
    <row r="380" spans="1:14" ht="15.75">
      <c r="A380" s="62"/>
      <c r="B380" s="61"/>
      <c r="C380" s="61"/>
      <c r="D380" s="61"/>
      <c r="E380" s="61"/>
      <c r="F380" s="61"/>
      <c r="G380" s="61" t="s">
        <v>61</v>
      </c>
      <c r="H380" s="61"/>
      <c r="I380" s="61"/>
      <c r="J380" s="61"/>
      <c r="K380" s="61"/>
      <c r="L380" s="61"/>
      <c r="M380" s="61"/>
      <c r="N380" s="61"/>
    </row>
    <row r="381" spans="1:14" ht="15.75">
      <c r="A381" s="63"/>
      <c r="B381" s="62" t="s">
        <v>220</v>
      </c>
      <c r="C381" s="61" t="s">
        <v>172</v>
      </c>
      <c r="D381" s="61"/>
      <c r="E381" s="61"/>
      <c r="F381" s="61"/>
      <c r="G381" s="61"/>
      <c r="H381" s="61"/>
      <c r="I381" s="135">
        <f>70*G335*3*4</f>
        <v>1680</v>
      </c>
      <c r="J381" s="61"/>
      <c r="K381" s="61"/>
      <c r="L381" s="61"/>
      <c r="M381" s="61"/>
      <c r="N381" s="61"/>
    </row>
    <row r="382" spans="1:14" ht="15.75">
      <c r="A382" s="62"/>
      <c r="B382" s="61"/>
      <c r="C382" s="61"/>
      <c r="D382" s="61"/>
      <c r="E382" s="61"/>
      <c r="F382" s="61"/>
      <c r="G382" s="61"/>
      <c r="H382" s="61"/>
      <c r="I382" s="61"/>
      <c r="J382" s="61"/>
      <c r="K382" s="61"/>
      <c r="L382" s="61"/>
      <c r="M382" s="61"/>
      <c r="N382" s="61"/>
    </row>
    <row r="383" spans="1:14" ht="15.75">
      <c r="A383" s="62"/>
      <c r="B383" s="61"/>
      <c r="C383" s="165" t="s">
        <v>173</v>
      </c>
      <c r="D383" s="61"/>
      <c r="E383" s="61"/>
      <c r="F383" s="61"/>
      <c r="G383" s="178"/>
      <c r="H383" s="61"/>
      <c r="J383" s="61"/>
      <c r="K383" s="166">
        <f>I379+I381</f>
        <v>2363.0640000000003</v>
      </c>
      <c r="L383" s="61"/>
      <c r="M383" s="61" t="s">
        <v>96</v>
      </c>
      <c r="N383" s="61"/>
    </row>
    <row r="384" spans="1:14" ht="15.75">
      <c r="A384" s="62"/>
      <c r="B384" s="61"/>
      <c r="C384" s="61"/>
      <c r="D384" s="61"/>
      <c r="E384" s="61"/>
      <c r="F384" s="61"/>
      <c r="G384" s="61" t="s">
        <v>61</v>
      </c>
      <c r="H384" s="61"/>
      <c r="I384" s="61" t="s">
        <v>61</v>
      </c>
      <c r="J384" s="61"/>
      <c r="K384" s="61"/>
      <c r="L384" s="61"/>
      <c r="M384" s="61"/>
      <c r="N384" s="61"/>
    </row>
    <row r="385" spans="1:14" ht="15.75">
      <c r="A385" s="63"/>
      <c r="B385" s="60" t="s">
        <v>221</v>
      </c>
      <c r="C385" s="60" t="s">
        <v>175</v>
      </c>
      <c r="D385" s="61"/>
      <c r="E385" s="61"/>
      <c r="F385" s="61"/>
      <c r="G385" s="61"/>
      <c r="H385" s="61"/>
      <c r="I385" s="61"/>
      <c r="J385" s="61"/>
      <c r="K385" s="61"/>
      <c r="L385" s="61"/>
      <c r="M385" s="61"/>
      <c r="N385" s="61"/>
    </row>
    <row r="386" spans="1:14" ht="15.75">
      <c r="A386" s="62"/>
      <c r="B386" s="61"/>
      <c r="C386" s="61"/>
      <c r="D386" s="61"/>
      <c r="E386" s="61"/>
      <c r="F386" s="61"/>
      <c r="G386" s="61"/>
      <c r="H386" s="61"/>
      <c r="I386" s="61"/>
      <c r="J386" s="61"/>
      <c r="K386" s="61"/>
      <c r="L386" s="61"/>
      <c r="M386" s="61"/>
      <c r="N386" s="61"/>
    </row>
    <row r="387" spans="1:14" ht="15.75">
      <c r="A387" s="62"/>
      <c r="B387" s="61"/>
      <c r="C387" s="61" t="s">
        <v>176</v>
      </c>
      <c r="D387" s="61"/>
      <c r="E387" s="61"/>
      <c r="F387" s="61"/>
      <c r="G387" s="61"/>
      <c r="H387" s="61"/>
      <c r="I387" s="61"/>
      <c r="J387" s="61"/>
      <c r="K387" s="61"/>
      <c r="L387" s="61"/>
      <c r="M387" s="61"/>
      <c r="N387" s="61"/>
    </row>
    <row r="388" spans="1:14" ht="15.75">
      <c r="A388" s="62"/>
      <c r="B388" s="61"/>
      <c r="C388" s="167" t="s">
        <v>177</v>
      </c>
      <c r="D388" s="61"/>
      <c r="E388" s="61"/>
      <c r="F388" s="61"/>
      <c r="G388" s="170">
        <v>92.66</v>
      </c>
      <c r="H388" s="61"/>
      <c r="I388" s="61"/>
      <c r="J388" s="61"/>
      <c r="K388" s="61"/>
      <c r="L388" s="61"/>
      <c r="M388" s="61"/>
      <c r="N388" s="61"/>
    </row>
    <row r="389" spans="1:14" ht="15.75">
      <c r="A389" s="62"/>
      <c r="B389" s="61"/>
      <c r="C389" s="61" t="s">
        <v>178</v>
      </c>
      <c r="D389" s="61"/>
      <c r="E389" s="61"/>
      <c r="F389" s="61"/>
      <c r="G389" s="135">
        <f>G326*0.01</f>
        <v>1950</v>
      </c>
      <c r="H389" s="61"/>
      <c r="I389" s="61"/>
      <c r="J389" s="61"/>
      <c r="K389" s="61"/>
      <c r="L389" s="61"/>
      <c r="M389" s="61"/>
      <c r="N389" s="61"/>
    </row>
    <row r="390" spans="1:14" ht="15.75">
      <c r="A390" s="62"/>
      <c r="B390" s="61"/>
      <c r="C390" s="61" t="s">
        <v>179</v>
      </c>
      <c r="D390" s="61"/>
      <c r="E390" s="61"/>
      <c r="F390" s="61"/>
      <c r="G390" s="61"/>
      <c r="H390" s="61"/>
      <c r="I390" s="61"/>
      <c r="J390" s="61"/>
      <c r="K390" s="61"/>
      <c r="L390" s="61"/>
      <c r="M390" s="61"/>
      <c r="N390" s="61"/>
    </row>
    <row r="391" spans="1:14" ht="15.75">
      <c r="A391" s="62"/>
      <c r="B391" s="61"/>
      <c r="C391" s="61" t="s">
        <v>180</v>
      </c>
      <c r="D391" s="61"/>
      <c r="E391" s="61"/>
      <c r="F391" s="61"/>
      <c r="H391" s="61"/>
      <c r="I391" s="61"/>
      <c r="J391" s="61"/>
      <c r="K391" s="61"/>
      <c r="L391" s="61"/>
      <c r="M391" s="61"/>
      <c r="N391" s="61"/>
    </row>
    <row r="392" spans="1:14" ht="15.75">
      <c r="A392" s="62"/>
      <c r="B392" s="61"/>
      <c r="C392" s="61" t="s">
        <v>181</v>
      </c>
      <c r="D392" s="61"/>
      <c r="E392" s="61"/>
      <c r="F392" s="61"/>
      <c r="G392" s="135">
        <f>(G326+G327)*0.01</f>
        <v>2785</v>
      </c>
      <c r="H392" s="61"/>
      <c r="I392" s="135">
        <f>SUM(G388:G392)</f>
        <v>4827.66</v>
      </c>
      <c r="J392" s="61"/>
      <c r="K392" s="61" t="s">
        <v>182</v>
      </c>
      <c r="L392" s="61"/>
      <c r="M392" s="61"/>
      <c r="N392" s="61"/>
    </row>
    <row r="393" spans="1:14" ht="15.75">
      <c r="A393" s="62"/>
      <c r="B393" s="61"/>
      <c r="C393" s="61"/>
      <c r="D393" s="61"/>
      <c r="E393" s="61"/>
      <c r="F393" s="61"/>
      <c r="G393" s="135"/>
      <c r="H393" s="61"/>
      <c r="I393" s="135"/>
      <c r="J393" s="61"/>
      <c r="K393" s="61"/>
      <c r="L393" s="61"/>
      <c r="M393" s="61"/>
      <c r="N393" s="61"/>
    </row>
    <row r="394" spans="1:14" ht="15.75">
      <c r="A394" s="62"/>
      <c r="B394" s="61"/>
      <c r="C394" s="61"/>
      <c r="D394" s="61"/>
      <c r="E394" s="61"/>
      <c r="F394" s="61"/>
      <c r="G394" s="61"/>
      <c r="H394" s="61"/>
      <c r="I394" s="61"/>
      <c r="J394" s="61"/>
      <c r="K394" s="61"/>
      <c r="L394" s="61"/>
      <c r="M394" s="61"/>
      <c r="N394" s="61"/>
    </row>
    <row r="395" spans="1:14" ht="15.75">
      <c r="A395" s="62"/>
      <c r="B395" s="61"/>
      <c r="C395" s="61" t="s">
        <v>183</v>
      </c>
      <c r="D395" s="61"/>
      <c r="E395" s="61"/>
      <c r="F395" s="61"/>
      <c r="G395" s="61"/>
      <c r="H395" s="61"/>
      <c r="I395" s="61"/>
      <c r="J395" s="61"/>
      <c r="K395" s="61"/>
      <c r="L395" s="61"/>
      <c r="M395" s="61"/>
      <c r="N395" s="61"/>
    </row>
    <row r="396" spans="1:14" ht="15.75">
      <c r="A396" s="62"/>
      <c r="B396" s="61"/>
      <c r="C396" s="58" t="s">
        <v>184</v>
      </c>
      <c r="D396" s="61"/>
      <c r="E396" s="61"/>
      <c r="F396" s="61"/>
      <c r="G396" s="223">
        <f>G335</f>
        <v>2</v>
      </c>
      <c r="H396" s="61"/>
      <c r="I396" s="61"/>
      <c r="J396" s="61"/>
      <c r="K396" s="61"/>
      <c r="L396" s="61"/>
      <c r="M396" s="61"/>
      <c r="N396" s="61"/>
    </row>
    <row r="397" spans="1:14" ht="15.75">
      <c r="A397" s="62"/>
      <c r="B397" s="61"/>
      <c r="C397" s="58" t="s">
        <v>182</v>
      </c>
      <c r="D397" s="61"/>
      <c r="E397" s="61"/>
      <c r="F397" s="61"/>
      <c r="G397" s="135">
        <f>I392</f>
        <v>4827.66</v>
      </c>
      <c r="H397" s="61"/>
      <c r="I397" s="166">
        <f>ROUND(G396*G397/12,2)</f>
        <v>804.61</v>
      </c>
      <c r="J397" s="61"/>
      <c r="K397" s="61" t="s">
        <v>96</v>
      </c>
      <c r="L397" s="61"/>
      <c r="M397" s="61"/>
      <c r="N397" s="61"/>
    </row>
    <row r="398" spans="1:14" ht="15.75">
      <c r="A398" s="62"/>
      <c r="B398" s="61"/>
      <c r="C398" s="61"/>
      <c r="D398" s="61"/>
      <c r="E398" s="61"/>
      <c r="F398" s="61"/>
      <c r="G398" s="61" t="s">
        <v>61</v>
      </c>
      <c r="H398" s="61"/>
      <c r="I398" s="61"/>
      <c r="J398" s="61"/>
      <c r="K398" s="61"/>
      <c r="L398" s="61"/>
      <c r="M398" s="61"/>
      <c r="N398" s="61"/>
    </row>
    <row r="399" spans="1:14" ht="15.75">
      <c r="A399" s="63"/>
      <c r="B399" s="60" t="s">
        <v>222</v>
      </c>
      <c r="C399" s="60" t="s">
        <v>186</v>
      </c>
      <c r="D399" s="61"/>
      <c r="E399" s="61"/>
      <c r="F399" s="61"/>
      <c r="G399" s="61"/>
      <c r="H399" s="61"/>
      <c r="I399" s="61"/>
      <c r="J399" s="61"/>
      <c r="K399" s="61"/>
      <c r="L399" s="61"/>
      <c r="M399" s="61"/>
      <c r="N399" s="61"/>
    </row>
    <row r="400" spans="1:14" ht="15.75">
      <c r="A400" s="62"/>
      <c r="B400" s="61"/>
      <c r="C400" s="61"/>
      <c r="D400" s="61"/>
      <c r="E400" s="61"/>
      <c r="F400" s="61"/>
      <c r="G400" s="61"/>
      <c r="H400" s="61"/>
      <c r="I400" s="61"/>
      <c r="J400" s="61"/>
      <c r="K400" s="61"/>
      <c r="L400" s="61"/>
      <c r="M400" s="61"/>
      <c r="N400" s="61"/>
    </row>
    <row r="401" spans="1:14" ht="15.75">
      <c r="A401" s="62"/>
      <c r="B401" s="61"/>
      <c r="C401" s="61" t="s">
        <v>187</v>
      </c>
      <c r="D401" s="61"/>
      <c r="E401" s="61"/>
      <c r="F401" s="61"/>
      <c r="G401" s="61"/>
      <c r="H401" s="61"/>
      <c r="I401" s="61"/>
      <c r="J401" s="61"/>
      <c r="K401" s="61"/>
      <c r="L401" s="61"/>
      <c r="M401" s="61"/>
      <c r="N401" s="61"/>
    </row>
    <row r="402" spans="1:14" ht="15.75">
      <c r="A402" s="62"/>
      <c r="B402" s="61"/>
      <c r="C402" s="61"/>
      <c r="D402" s="61"/>
      <c r="E402" s="61"/>
      <c r="F402" s="61"/>
      <c r="G402" s="61"/>
      <c r="H402" s="61"/>
      <c r="I402" s="61"/>
      <c r="J402" s="61"/>
      <c r="K402" s="61"/>
      <c r="L402" s="61"/>
      <c r="M402" s="61"/>
      <c r="N402" s="61"/>
    </row>
    <row r="403" spans="1:14" ht="15.75">
      <c r="A403" s="62"/>
      <c r="B403" s="61"/>
      <c r="C403" s="58" t="s">
        <v>188</v>
      </c>
      <c r="D403" s="61"/>
      <c r="E403" s="178">
        <v>0.22</v>
      </c>
      <c r="F403" s="61"/>
      <c r="G403" s="61"/>
      <c r="H403" s="61"/>
      <c r="I403" s="61"/>
      <c r="J403" s="61"/>
      <c r="K403" s="61"/>
      <c r="L403" s="61"/>
      <c r="M403" s="61"/>
      <c r="N403" s="61"/>
    </row>
    <row r="404" spans="1:14" ht="15.75">
      <c r="A404" s="62"/>
      <c r="B404" s="61"/>
      <c r="C404" s="58" t="s">
        <v>189</v>
      </c>
      <c r="D404" s="61"/>
      <c r="E404" s="178">
        <v>0.05</v>
      </c>
      <c r="F404" s="61"/>
      <c r="G404" s="61"/>
      <c r="H404" s="61"/>
      <c r="I404" s="61"/>
      <c r="J404" s="61"/>
      <c r="K404" s="61"/>
      <c r="L404" s="61"/>
      <c r="M404" s="61"/>
      <c r="N404" s="61"/>
    </row>
    <row r="405" spans="1:14" ht="15.75">
      <c r="A405" s="62"/>
      <c r="B405" s="61"/>
      <c r="C405" s="61"/>
      <c r="D405" s="61"/>
      <c r="E405" s="61"/>
      <c r="F405" s="61"/>
      <c r="G405" s="61"/>
      <c r="H405" s="61"/>
      <c r="I405" s="61"/>
      <c r="J405" s="61"/>
      <c r="K405" s="61"/>
      <c r="L405" s="61"/>
      <c r="M405" s="61"/>
      <c r="N405" s="61"/>
    </row>
    <row r="406" spans="1:14" ht="15.75">
      <c r="A406" s="62"/>
      <c r="B406" s="61"/>
      <c r="C406" s="61" t="s">
        <v>190</v>
      </c>
      <c r="D406" s="61"/>
      <c r="E406" s="61"/>
      <c r="F406" s="61"/>
      <c r="G406" s="61"/>
      <c r="H406" s="61"/>
      <c r="I406" s="61"/>
      <c r="J406" s="61"/>
      <c r="K406" s="61"/>
      <c r="L406" s="61"/>
      <c r="M406" s="61"/>
      <c r="N406" s="61"/>
    </row>
    <row r="407" spans="1:14" ht="15.75">
      <c r="A407" s="62"/>
      <c r="B407" s="61"/>
      <c r="C407" s="58" t="s">
        <v>140</v>
      </c>
      <c r="D407" s="61"/>
      <c r="E407" s="134">
        <f>G335</f>
        <v>2</v>
      </c>
      <c r="F407" s="61"/>
      <c r="G407" s="61"/>
      <c r="H407" s="61"/>
      <c r="I407" s="61"/>
      <c r="J407" s="61"/>
      <c r="K407" s="61"/>
      <c r="L407" s="61"/>
      <c r="M407" s="61"/>
      <c r="N407" s="61"/>
    </row>
    <row r="408" spans="1:14" ht="15.75">
      <c r="A408" s="62"/>
      <c r="B408" s="61"/>
      <c r="C408" s="58" t="s">
        <v>191</v>
      </c>
      <c r="D408" s="61"/>
      <c r="E408" s="178">
        <f>E403</f>
        <v>0.22</v>
      </c>
      <c r="F408" s="61"/>
      <c r="G408" s="61"/>
      <c r="H408" s="61"/>
      <c r="I408" s="61"/>
      <c r="J408" s="61"/>
      <c r="K408" s="61"/>
      <c r="L408" s="61"/>
      <c r="M408" s="61"/>
      <c r="N408" s="61"/>
    </row>
    <row r="409" spans="1:14" ht="15.75">
      <c r="A409" s="62"/>
      <c r="B409" s="61"/>
      <c r="C409" s="278" t="s">
        <v>192</v>
      </c>
      <c r="D409" s="61"/>
      <c r="E409" s="135">
        <f>G326-SUM(I343:I344)</f>
        <v>188400</v>
      </c>
      <c r="F409" s="61"/>
      <c r="G409" s="135" t="s">
        <v>57</v>
      </c>
      <c r="H409" s="61"/>
      <c r="I409" s="61"/>
      <c r="J409" s="61"/>
      <c r="K409" s="61"/>
      <c r="L409" s="61"/>
      <c r="M409" s="61"/>
      <c r="N409" s="61"/>
    </row>
    <row r="410" spans="1:14" ht="15.75">
      <c r="A410" s="62"/>
      <c r="B410" s="61"/>
      <c r="C410" s="58" t="s">
        <v>193</v>
      </c>
      <c r="D410" s="61"/>
      <c r="E410" s="134">
        <f>$G$171</f>
        <v>60</v>
      </c>
      <c r="F410" s="61"/>
      <c r="G410" s="135">
        <f>ROUND((E409*(1-E408)*E407)/E410,2)</f>
        <v>4898.4</v>
      </c>
      <c r="H410" s="61"/>
      <c r="I410" s="61"/>
      <c r="J410" s="61"/>
      <c r="K410" s="61"/>
      <c r="L410" s="61"/>
      <c r="M410" s="61"/>
      <c r="N410" s="61"/>
    </row>
    <row r="411" spans="1:14" ht="15.75">
      <c r="A411" s="62"/>
      <c r="B411" s="61"/>
      <c r="C411" s="61" t="s">
        <v>57</v>
      </c>
      <c r="D411" s="61"/>
      <c r="E411" s="61" t="s">
        <v>61</v>
      </c>
      <c r="F411" s="61"/>
      <c r="G411" s="61"/>
      <c r="H411" s="61"/>
      <c r="I411" s="61"/>
      <c r="J411" s="61"/>
      <c r="K411" s="61"/>
      <c r="L411" s="61"/>
      <c r="M411" s="61"/>
      <c r="N411" s="61"/>
    </row>
    <row r="412" spans="1:14" ht="15.75">
      <c r="A412" s="62"/>
      <c r="B412" s="61"/>
      <c r="C412" s="61" t="s">
        <v>194</v>
      </c>
      <c r="D412" s="61"/>
      <c r="E412" s="61"/>
      <c r="F412" s="61"/>
      <c r="G412" s="61"/>
      <c r="H412" s="61"/>
      <c r="I412" s="61"/>
      <c r="J412" s="61"/>
      <c r="K412" s="61"/>
      <c r="L412" s="61"/>
      <c r="M412" s="61"/>
      <c r="N412" s="61"/>
    </row>
    <row r="413" spans="1:14" ht="15.75">
      <c r="A413" s="62"/>
      <c r="B413" s="61"/>
      <c r="C413" s="58" t="str">
        <f>C407</f>
        <v>quantidade</v>
      </c>
      <c r="D413" s="61"/>
      <c r="E413" s="134">
        <f>E407</f>
        <v>2</v>
      </c>
      <c r="F413" s="61"/>
      <c r="G413" s="61"/>
      <c r="H413" s="61"/>
      <c r="I413" s="61"/>
      <c r="J413" s="61"/>
      <c r="K413" s="61"/>
      <c r="L413" s="61"/>
      <c r="M413" s="61"/>
      <c r="N413" s="61"/>
    </row>
    <row r="414" spans="1:14" ht="15.75">
      <c r="A414" s="62"/>
      <c r="B414" s="61"/>
      <c r="C414" s="58" t="s">
        <v>191</v>
      </c>
      <c r="D414" s="61"/>
      <c r="E414" s="178">
        <f>E404</f>
        <v>0.05</v>
      </c>
      <c r="F414" s="61"/>
      <c r="G414" s="61"/>
      <c r="H414" s="61"/>
      <c r="I414" s="61"/>
      <c r="J414" s="61"/>
      <c r="K414" s="61"/>
      <c r="L414" s="61"/>
      <c r="M414" s="61"/>
      <c r="N414" s="61"/>
    </row>
    <row r="415" spans="1:14" ht="15.75">
      <c r="A415" s="62"/>
      <c r="B415" s="61"/>
      <c r="C415" s="58" t="s">
        <v>195</v>
      </c>
      <c r="D415" s="61"/>
      <c r="E415" s="135">
        <f>G327</f>
        <v>83500</v>
      </c>
      <c r="F415" s="61"/>
      <c r="G415" s="135" t="s">
        <v>57</v>
      </c>
      <c r="H415" s="61"/>
      <c r="I415" s="61"/>
      <c r="J415" s="61"/>
      <c r="K415" s="61"/>
      <c r="L415" s="61"/>
      <c r="M415" s="61"/>
      <c r="N415" s="61"/>
    </row>
    <row r="416" spans="1:14" ht="15.75">
      <c r="A416" s="62"/>
      <c r="B416" s="61"/>
      <c r="C416" s="58" t="s">
        <v>193</v>
      </c>
      <c r="D416" s="61"/>
      <c r="E416" s="134">
        <f>E410</f>
        <v>60</v>
      </c>
      <c r="F416" s="61"/>
      <c r="G416" s="135">
        <f>ROUND((E415*(1-E414)*E413)/E416,2)</f>
        <v>2644.17</v>
      </c>
      <c r="H416" s="61"/>
      <c r="I416" s="135"/>
      <c r="J416" s="61"/>
      <c r="K416" s="61"/>
      <c r="L416" s="61"/>
      <c r="M416" s="61"/>
      <c r="N416" s="61"/>
    </row>
    <row r="417" spans="1:14" ht="15.75">
      <c r="A417" s="62"/>
      <c r="B417" s="61"/>
      <c r="C417" s="58"/>
      <c r="D417" s="61"/>
      <c r="E417" s="135"/>
      <c r="F417" s="61"/>
      <c r="G417" s="135"/>
      <c r="H417" s="61"/>
      <c r="I417" s="61"/>
      <c r="J417" s="61"/>
      <c r="K417" s="61"/>
      <c r="L417" s="61"/>
      <c r="M417" s="61"/>
      <c r="N417" s="61"/>
    </row>
    <row r="418" spans="1:14" ht="15.75">
      <c r="A418" s="62"/>
      <c r="B418" s="61"/>
      <c r="C418" s="58"/>
      <c r="D418" s="61"/>
      <c r="E418" s="134"/>
      <c r="F418" s="61"/>
      <c r="G418" s="135"/>
      <c r="H418" s="61"/>
      <c r="I418" s="166">
        <f>G410+G416</f>
        <v>7542.57</v>
      </c>
      <c r="J418" s="61"/>
      <c r="K418" s="61" t="s">
        <v>96</v>
      </c>
      <c r="L418" s="61"/>
      <c r="M418" s="61"/>
      <c r="N418" s="61"/>
    </row>
    <row r="419" spans="1:14" ht="15.75">
      <c r="A419" s="62"/>
      <c r="B419" s="61"/>
      <c r="C419" s="61" t="s">
        <v>57</v>
      </c>
      <c r="D419" s="61"/>
      <c r="E419" s="61" t="s">
        <v>61</v>
      </c>
      <c r="F419" s="61"/>
      <c r="G419" s="61"/>
      <c r="H419" s="61"/>
      <c r="I419" s="61"/>
      <c r="J419" s="61"/>
      <c r="K419" s="61"/>
      <c r="L419" s="61"/>
      <c r="M419" s="61"/>
      <c r="N419" s="61"/>
    </row>
    <row r="420" spans="1:14" ht="15.75">
      <c r="A420" s="63"/>
      <c r="B420" s="60" t="s">
        <v>223</v>
      </c>
      <c r="C420" s="60" t="s">
        <v>197</v>
      </c>
      <c r="D420" s="61"/>
      <c r="E420" s="61"/>
      <c r="F420" s="61"/>
      <c r="G420" s="61"/>
      <c r="H420" s="61"/>
      <c r="I420" s="61"/>
      <c r="J420" s="61"/>
      <c r="K420" s="61"/>
      <c r="L420" s="61"/>
      <c r="M420" s="61"/>
      <c r="N420" s="61"/>
    </row>
    <row r="421" spans="1:14" ht="15.75">
      <c r="A421" s="62"/>
      <c r="B421" s="61"/>
      <c r="C421" s="61"/>
      <c r="D421" s="61"/>
      <c r="E421" s="61"/>
      <c r="F421" s="61"/>
      <c r="G421" s="61"/>
      <c r="H421" s="61"/>
      <c r="I421" s="61"/>
      <c r="J421" s="61"/>
      <c r="K421" s="61"/>
      <c r="L421" s="61"/>
      <c r="M421" s="61"/>
      <c r="N421" s="61"/>
    </row>
    <row r="422" spans="1:14" ht="15.75">
      <c r="A422" s="62"/>
      <c r="B422" s="61"/>
      <c r="C422" s="58" t="s">
        <v>198</v>
      </c>
      <c r="D422" s="61"/>
      <c r="E422" s="61" t="s">
        <v>199</v>
      </c>
      <c r="F422" s="61"/>
      <c r="G422" s="61"/>
      <c r="H422" s="61"/>
      <c r="I422" s="61"/>
      <c r="J422" s="61"/>
      <c r="K422" s="61"/>
      <c r="L422" s="61"/>
      <c r="M422" s="61"/>
      <c r="N422" s="61"/>
    </row>
    <row r="423" spans="1:14" ht="15.75">
      <c r="A423" s="62"/>
      <c r="B423" s="61"/>
      <c r="C423" s="61"/>
      <c r="D423" s="61"/>
      <c r="E423" s="61"/>
      <c r="F423" s="61"/>
      <c r="G423" s="61"/>
      <c r="H423" s="61"/>
      <c r="I423" s="61"/>
      <c r="J423" s="61"/>
      <c r="K423" s="61"/>
      <c r="L423" s="61"/>
      <c r="M423" s="61"/>
      <c r="N423" s="61"/>
    </row>
    <row r="424" spans="1:14" ht="15.75">
      <c r="A424" s="62"/>
      <c r="B424" s="61"/>
      <c r="C424" s="61" t="s">
        <v>188</v>
      </c>
      <c r="D424" s="61"/>
      <c r="E424" s="61"/>
      <c r="F424" s="61"/>
      <c r="G424" s="61"/>
      <c r="H424" s="61"/>
      <c r="I424" s="61"/>
      <c r="J424" s="61"/>
      <c r="K424" s="61"/>
      <c r="L424" s="61"/>
      <c r="M424" s="61"/>
      <c r="N424" s="61"/>
    </row>
    <row r="425" spans="1:14" ht="15.75">
      <c r="A425" s="62"/>
      <c r="B425" s="61"/>
      <c r="C425" s="58" t="s">
        <v>200</v>
      </c>
      <c r="D425" s="61"/>
      <c r="E425" s="178">
        <f>E403</f>
        <v>0.22</v>
      </c>
      <c r="F425" s="61"/>
      <c r="G425" s="61" t="s">
        <v>201</v>
      </c>
      <c r="H425" s="61"/>
      <c r="I425" s="61"/>
      <c r="J425" s="61"/>
      <c r="K425" s="61"/>
      <c r="L425" s="61"/>
      <c r="M425" s="61"/>
      <c r="N425" s="61"/>
    </row>
    <row r="426" spans="1:14" ht="15.75">
      <c r="A426" s="62"/>
      <c r="B426" s="61"/>
      <c r="C426" s="58" t="s">
        <v>202</v>
      </c>
      <c r="D426" s="61"/>
      <c r="E426" s="135">
        <v>5</v>
      </c>
      <c r="F426" s="61"/>
      <c r="G426" s="61" t="s">
        <v>141</v>
      </c>
      <c r="H426" s="61"/>
      <c r="I426" s="61"/>
      <c r="J426" s="61"/>
      <c r="K426" s="61"/>
      <c r="L426" s="61"/>
      <c r="M426" s="61"/>
      <c r="N426" s="61"/>
    </row>
    <row r="427" spans="1:14" ht="15.75">
      <c r="A427" s="62"/>
      <c r="B427" s="61"/>
      <c r="C427" s="58" t="s">
        <v>203</v>
      </c>
      <c r="D427" s="61"/>
      <c r="E427" s="178">
        <v>0.12</v>
      </c>
      <c r="F427" s="61"/>
      <c r="G427" s="61" t="s">
        <v>204</v>
      </c>
      <c r="H427" s="61"/>
      <c r="I427" s="61"/>
      <c r="J427" s="61"/>
      <c r="K427" s="61"/>
      <c r="L427" s="61"/>
      <c r="M427" s="61"/>
      <c r="N427" s="61"/>
    </row>
    <row r="428" spans="1:14" ht="15.75">
      <c r="A428" s="62"/>
      <c r="B428" s="61"/>
      <c r="C428" s="61"/>
      <c r="D428" s="61"/>
      <c r="E428" s="61" t="s">
        <v>61</v>
      </c>
      <c r="F428" s="61"/>
      <c r="G428" s="61"/>
      <c r="H428" s="61"/>
      <c r="I428" s="61"/>
      <c r="J428" s="61"/>
      <c r="K428" s="61"/>
      <c r="L428" s="61"/>
      <c r="M428" s="61"/>
      <c r="N428" s="61"/>
    </row>
    <row r="429" spans="1:14" ht="15.75">
      <c r="A429" s="62" t="s">
        <v>57</v>
      </c>
      <c r="B429" s="61"/>
      <c r="C429" s="58" t="s">
        <v>205</v>
      </c>
      <c r="D429" s="61"/>
      <c r="E429" s="224">
        <f>ROUND((((2+((E426-1)*(E425+1)))/(24*E426))*E427),6)</f>
        <v>0.00688</v>
      </c>
      <c r="F429" s="61"/>
      <c r="G429" s="61"/>
      <c r="H429" s="61"/>
      <c r="I429" s="61"/>
      <c r="J429" s="61"/>
      <c r="K429" s="61"/>
      <c r="L429" s="61"/>
      <c r="M429" s="61"/>
      <c r="N429" s="61"/>
    </row>
    <row r="430" spans="1:14" ht="15.75">
      <c r="A430" s="62"/>
      <c r="B430" s="61"/>
      <c r="C430" s="58" t="s">
        <v>206</v>
      </c>
      <c r="D430" s="61"/>
      <c r="E430" s="61">
        <f>E413</f>
        <v>2</v>
      </c>
      <c r="F430" s="61"/>
      <c r="G430" s="61"/>
      <c r="H430" s="61"/>
      <c r="I430" s="61"/>
      <c r="J430" s="61"/>
      <c r="K430" s="61"/>
      <c r="L430" s="61"/>
      <c r="M430" s="61"/>
      <c r="N430" s="61"/>
    </row>
    <row r="431" spans="1:14" ht="15.75">
      <c r="A431" s="62"/>
      <c r="B431" s="61"/>
      <c r="C431" s="58" t="s">
        <v>207</v>
      </c>
      <c r="D431" s="61"/>
      <c r="E431" s="135">
        <f>G326</f>
        <v>195000</v>
      </c>
      <c r="F431" s="61"/>
      <c r="G431" s="135">
        <f>ROUND(E431*E429*E430,2)</f>
        <v>2683.2</v>
      </c>
      <c r="H431" s="61"/>
      <c r="I431" s="61" t="s">
        <v>57</v>
      </c>
      <c r="J431" s="61"/>
      <c r="K431" s="61"/>
      <c r="L431" s="61"/>
      <c r="M431" s="61"/>
      <c r="N431" s="61"/>
    </row>
    <row r="432" spans="1:14" ht="15.75">
      <c r="A432" s="62"/>
      <c r="B432" s="61"/>
      <c r="C432" s="61"/>
      <c r="D432" s="61"/>
      <c r="E432" s="61" t="s">
        <v>61</v>
      </c>
      <c r="F432" s="61"/>
      <c r="G432" s="61"/>
      <c r="H432" s="61"/>
      <c r="I432" s="61"/>
      <c r="J432" s="61"/>
      <c r="K432" s="61"/>
      <c r="L432" s="61"/>
      <c r="M432" s="61"/>
      <c r="N432" s="61"/>
    </row>
    <row r="433" spans="1:14" ht="15.75">
      <c r="A433" s="62"/>
      <c r="B433" s="61"/>
      <c r="C433" s="61" t="str">
        <f>C412</f>
        <v>Compactador</v>
      </c>
      <c r="D433" s="61"/>
      <c r="E433" s="61"/>
      <c r="F433" s="61"/>
      <c r="G433" s="61"/>
      <c r="H433" s="61"/>
      <c r="I433" s="61"/>
      <c r="J433" s="61"/>
      <c r="K433" s="61"/>
      <c r="L433" s="61"/>
      <c r="M433" s="61"/>
      <c r="N433" s="61"/>
    </row>
    <row r="434" spans="1:14" ht="15.75">
      <c r="A434" s="62"/>
      <c r="B434" s="61"/>
      <c r="C434" s="58" t="s">
        <v>200</v>
      </c>
      <c r="D434" s="61"/>
      <c r="E434" s="178">
        <f>E414</f>
        <v>0.05</v>
      </c>
      <c r="F434" s="61"/>
      <c r="G434" s="61" t="s">
        <v>201</v>
      </c>
      <c r="H434" s="61"/>
      <c r="I434" s="61"/>
      <c r="J434" s="61"/>
      <c r="K434" s="61"/>
      <c r="L434" s="61"/>
      <c r="M434" s="61"/>
      <c r="N434" s="61"/>
    </row>
    <row r="435" spans="1:14" ht="15.75">
      <c r="A435" s="62"/>
      <c r="B435" s="61"/>
      <c r="C435" s="58" t="s">
        <v>202</v>
      </c>
      <c r="D435" s="61"/>
      <c r="E435" s="225">
        <f aca="true" t="shared" si="33" ref="E435:E439">E426</f>
        <v>5</v>
      </c>
      <c r="F435" s="61"/>
      <c r="G435" s="61" t="s">
        <v>141</v>
      </c>
      <c r="H435" s="61"/>
      <c r="I435" s="61"/>
      <c r="J435" s="61"/>
      <c r="K435" s="61"/>
      <c r="L435" s="61"/>
      <c r="M435" s="61"/>
      <c r="N435" s="61"/>
    </row>
    <row r="436" spans="1:14" ht="15.75">
      <c r="A436" s="62"/>
      <c r="B436" s="61"/>
      <c r="C436" s="58" t="s">
        <v>203</v>
      </c>
      <c r="D436" s="61"/>
      <c r="E436" s="178">
        <f t="shared" si="33"/>
        <v>0.12</v>
      </c>
      <c r="F436" s="61"/>
      <c r="G436" s="61" t="s">
        <v>204</v>
      </c>
      <c r="H436" s="61"/>
      <c r="I436" s="61"/>
      <c r="J436" s="61"/>
      <c r="K436" s="61"/>
      <c r="L436" s="61"/>
      <c r="M436" s="61"/>
      <c r="N436" s="61"/>
    </row>
    <row r="437" spans="1:14" ht="15.75">
      <c r="A437" s="62"/>
      <c r="B437" s="61"/>
      <c r="C437" s="61"/>
      <c r="D437" s="61"/>
      <c r="E437" s="61" t="s">
        <v>61</v>
      </c>
      <c r="F437" s="61"/>
      <c r="G437" s="61"/>
      <c r="H437" s="61"/>
      <c r="I437" s="61"/>
      <c r="J437" s="61"/>
      <c r="K437" s="61"/>
      <c r="L437" s="61"/>
      <c r="M437" s="61"/>
      <c r="N437" s="61"/>
    </row>
    <row r="438" spans="1:14" ht="15.75">
      <c r="A438" s="62" t="s">
        <v>57</v>
      </c>
      <c r="B438" s="61"/>
      <c r="C438" s="58" t="s">
        <v>205</v>
      </c>
      <c r="D438" s="61"/>
      <c r="E438" s="224">
        <f>ROUND((((2+((E435-1)*(E434+1)))/(24*E435))*E436),6)</f>
        <v>0.0062</v>
      </c>
      <c r="F438" s="61"/>
      <c r="G438" s="61"/>
      <c r="H438" s="61"/>
      <c r="I438" s="61"/>
      <c r="J438" s="61"/>
      <c r="K438" s="61"/>
      <c r="L438" s="61"/>
      <c r="M438" s="61"/>
      <c r="N438" s="61"/>
    </row>
    <row r="439" spans="1:14" ht="15.75">
      <c r="A439" s="62"/>
      <c r="B439" s="61"/>
      <c r="C439" s="58" t="s">
        <v>206</v>
      </c>
      <c r="D439" s="61"/>
      <c r="E439" s="61">
        <f t="shared" si="33"/>
        <v>2</v>
      </c>
      <c r="F439" s="61"/>
      <c r="G439" s="61"/>
      <c r="H439" s="61"/>
      <c r="I439" s="61"/>
      <c r="J439" s="61"/>
      <c r="K439" s="61"/>
      <c r="L439" s="61"/>
      <c r="M439" s="61"/>
      <c r="N439" s="61"/>
    </row>
    <row r="440" spans="1:14" ht="15.75">
      <c r="A440" s="62"/>
      <c r="B440" s="61"/>
      <c r="C440" s="58" t="s">
        <v>208</v>
      </c>
      <c r="D440" s="61"/>
      <c r="E440" s="135">
        <f>$G$162</f>
        <v>110000</v>
      </c>
      <c r="F440" s="61"/>
      <c r="G440" s="135">
        <f>ROUND(E440*E438*E439,2)</f>
        <v>1364</v>
      </c>
      <c r="H440" s="61"/>
      <c r="I440" s="135"/>
      <c r="J440" s="61"/>
      <c r="K440" s="61"/>
      <c r="L440" s="61"/>
      <c r="M440" s="61"/>
      <c r="N440" s="61"/>
    </row>
    <row r="441" spans="1:14" ht="15.75">
      <c r="A441" s="62"/>
      <c r="B441" s="61"/>
      <c r="C441" s="58"/>
      <c r="D441" s="61"/>
      <c r="E441" s="135"/>
      <c r="F441" s="61"/>
      <c r="G441" s="135"/>
      <c r="H441" s="61"/>
      <c r="I441" s="135"/>
      <c r="J441" s="61"/>
      <c r="K441" s="61"/>
      <c r="L441" s="61"/>
      <c r="M441" s="61"/>
      <c r="N441" s="61"/>
    </row>
    <row r="442" spans="1:14" ht="15.75">
      <c r="A442" s="62"/>
      <c r="B442" s="61"/>
      <c r="C442" s="58"/>
      <c r="D442" s="61"/>
      <c r="E442" s="135"/>
      <c r="F442" s="61"/>
      <c r="G442" s="135"/>
      <c r="H442" s="61"/>
      <c r="I442" s="166">
        <f>G440+G431</f>
        <v>4047.2</v>
      </c>
      <c r="J442" s="61"/>
      <c r="K442" s="61" t="s">
        <v>96</v>
      </c>
      <c r="L442" s="61"/>
      <c r="M442" s="61"/>
      <c r="N442" s="61"/>
    </row>
    <row r="443" spans="1:14" ht="15.75">
      <c r="A443" s="62"/>
      <c r="B443" s="61"/>
      <c r="C443" s="58"/>
      <c r="D443" s="61"/>
      <c r="E443" s="135"/>
      <c r="F443" s="61"/>
      <c r="G443" s="135"/>
      <c r="H443" s="61"/>
      <c r="I443" s="166"/>
      <c r="J443" s="61"/>
      <c r="K443" s="61"/>
      <c r="L443" s="61"/>
      <c r="M443" s="61"/>
      <c r="N443" s="61"/>
    </row>
    <row r="444" spans="1:14" s="50" customFormat="1" ht="15.75">
      <c r="A444" s="171"/>
      <c r="B444" s="60" t="s">
        <v>224</v>
      </c>
      <c r="C444" s="60" t="str">
        <f>B288</f>
        <v>VEÍCULOS COLETORES/COMPACTADORES 6m3</v>
      </c>
      <c r="D444" s="61"/>
      <c r="E444" s="61"/>
      <c r="F444" s="61"/>
      <c r="G444" s="61"/>
      <c r="H444" s="61"/>
      <c r="I444" s="61"/>
      <c r="J444" s="61"/>
      <c r="K444" s="61"/>
      <c r="L444" s="61"/>
      <c r="M444" s="61"/>
      <c r="N444" s="61"/>
    </row>
    <row r="445" spans="1:14" s="50" customFormat="1" ht="15.75">
      <c r="A445" s="62"/>
      <c r="B445" s="61"/>
      <c r="C445" s="61"/>
      <c r="D445" s="61"/>
      <c r="E445" s="61"/>
      <c r="F445" s="61"/>
      <c r="G445" s="61"/>
      <c r="H445" s="61"/>
      <c r="I445" s="61"/>
      <c r="J445" s="61"/>
      <c r="K445" s="61"/>
      <c r="L445" s="61"/>
      <c r="M445" s="61"/>
      <c r="N445" s="61"/>
    </row>
    <row r="446" spans="1:14" s="50" customFormat="1" ht="15.75">
      <c r="A446" s="62"/>
      <c r="B446" s="61"/>
      <c r="C446" s="103" t="str">
        <f>C305</f>
        <v>CONSUMO COMBUSTÍVEL</v>
      </c>
      <c r="D446" s="103"/>
      <c r="E446" s="103"/>
      <c r="F446" s="103"/>
      <c r="G446" s="106">
        <f>I320</f>
        <v>5914.8</v>
      </c>
      <c r="H446" s="61"/>
      <c r="I446" s="61"/>
      <c r="J446" s="61"/>
      <c r="K446" s="61"/>
      <c r="L446" s="61"/>
      <c r="M446" s="61"/>
      <c r="N446" s="61"/>
    </row>
    <row r="447" spans="1:14" s="50" customFormat="1" ht="15.75">
      <c r="A447" s="62"/>
      <c r="B447" s="61"/>
      <c r="C447" s="103" t="str">
        <f>C322</f>
        <v>MANUTENÇÃO</v>
      </c>
      <c r="D447" s="103"/>
      <c r="E447" s="103"/>
      <c r="F447" s="103"/>
      <c r="G447" s="106">
        <f>I336</f>
        <v>9386.67</v>
      </c>
      <c r="H447" s="61"/>
      <c r="I447" s="61"/>
      <c r="J447" s="61"/>
      <c r="K447" s="226"/>
      <c r="L447" s="61"/>
      <c r="M447" s="61"/>
      <c r="N447" s="61"/>
    </row>
    <row r="448" spans="1:14" s="50" customFormat="1" ht="15.75">
      <c r="A448" s="62"/>
      <c r="B448" s="61"/>
      <c r="C448" s="103" t="str">
        <f>C338</f>
        <v>PNEUS E CÂMARAS</v>
      </c>
      <c r="D448" s="103"/>
      <c r="E448" s="103"/>
      <c r="F448" s="103"/>
      <c r="G448" s="106">
        <f>I349</f>
        <v>946.37</v>
      </c>
      <c r="H448" s="61"/>
      <c r="I448" s="61"/>
      <c r="J448" s="61"/>
      <c r="K448" s="61"/>
      <c r="L448" s="61"/>
      <c r="M448" s="61"/>
      <c r="N448" s="61"/>
    </row>
    <row r="449" spans="1:14" s="50" customFormat="1" ht="15.75">
      <c r="A449" s="62"/>
      <c r="B449" s="61"/>
      <c r="C449" s="103" t="str">
        <f>C352</f>
        <v>LUBRIFICAÇÃO E LAVAGEM</v>
      </c>
      <c r="D449" s="103"/>
      <c r="E449" s="103"/>
      <c r="F449" s="103"/>
      <c r="G449" s="106">
        <f>K383</f>
        <v>2363.0640000000003</v>
      </c>
      <c r="H449" s="61"/>
      <c r="I449" s="61"/>
      <c r="J449" s="61"/>
      <c r="K449" s="61"/>
      <c r="L449" s="61"/>
      <c r="M449" s="61"/>
      <c r="N449" s="61"/>
    </row>
    <row r="450" spans="1:14" s="50" customFormat="1" ht="15.75">
      <c r="A450" s="62"/>
      <c r="B450" s="61"/>
      <c r="C450" s="103" t="str">
        <f>C385</f>
        <v>LICENCIAMENTO E SEGUROS</v>
      </c>
      <c r="D450" s="103"/>
      <c r="E450" s="103"/>
      <c r="F450" s="103"/>
      <c r="G450" s="106">
        <f>I397</f>
        <v>804.61</v>
      </c>
      <c r="H450" s="61"/>
      <c r="I450" s="61"/>
      <c r="J450" s="61"/>
      <c r="K450" s="61"/>
      <c r="L450" s="61"/>
      <c r="M450" s="61"/>
      <c r="N450" s="61"/>
    </row>
    <row r="451" spans="1:14" s="50" customFormat="1" ht="15.75">
      <c r="A451" s="62"/>
      <c r="B451" s="61"/>
      <c r="C451" s="103" t="str">
        <f>C399</f>
        <v>DEPRECIAÇÃO</v>
      </c>
      <c r="D451" s="103"/>
      <c r="E451" s="103"/>
      <c r="F451" s="103"/>
      <c r="G451" s="106">
        <f>I418</f>
        <v>7542.57</v>
      </c>
      <c r="H451" s="61"/>
      <c r="I451" s="61"/>
      <c r="J451" s="61"/>
      <c r="K451" s="61"/>
      <c r="L451" s="61"/>
      <c r="M451" s="61"/>
      <c r="N451" s="61"/>
    </row>
    <row r="452" spans="1:14" s="50" customFormat="1" ht="15.75">
      <c r="A452" s="62"/>
      <c r="B452" s="61"/>
      <c r="C452" s="103" t="str">
        <f>C420</f>
        <v>CUSTO DE CAPITAL</v>
      </c>
      <c r="D452" s="103"/>
      <c r="E452" s="103"/>
      <c r="F452" s="103"/>
      <c r="G452" s="106">
        <f>I442</f>
        <v>4047.2</v>
      </c>
      <c r="H452" s="61"/>
      <c r="I452" s="135">
        <f>SUM(G446:G452)</f>
        <v>31005.284000000003</v>
      </c>
      <c r="J452" s="61"/>
      <c r="K452" s="61" t="s">
        <v>96</v>
      </c>
      <c r="L452" s="61"/>
      <c r="M452" s="220"/>
      <c r="N452" s="61"/>
    </row>
    <row r="453" spans="1:14" s="50" customFormat="1" ht="15.75">
      <c r="A453" s="62"/>
      <c r="B453" s="61"/>
      <c r="C453" s="58"/>
      <c r="D453" s="61"/>
      <c r="E453" s="135"/>
      <c r="F453" s="61"/>
      <c r="G453" s="135"/>
      <c r="H453" s="61"/>
      <c r="I453" s="135"/>
      <c r="J453" s="61"/>
      <c r="K453" s="61"/>
      <c r="L453" s="61"/>
      <c r="M453" s="61"/>
      <c r="N453" s="61"/>
    </row>
    <row r="454" spans="1:14" ht="15.75">
      <c r="A454" s="62" t="s">
        <v>225</v>
      </c>
      <c r="B454" s="60" t="s">
        <v>226</v>
      </c>
      <c r="D454" s="61"/>
      <c r="E454" s="61"/>
      <c r="F454" s="61"/>
      <c r="G454" s="61"/>
      <c r="H454" s="61"/>
      <c r="I454" s="61"/>
      <c r="J454" s="61"/>
      <c r="K454" s="61"/>
      <c r="L454" s="61"/>
      <c r="M454" s="61"/>
      <c r="N454" s="61"/>
    </row>
    <row r="455" spans="1:14" ht="15.75">
      <c r="A455" s="62"/>
      <c r="B455" s="61"/>
      <c r="C455" s="61"/>
      <c r="D455" s="61"/>
      <c r="E455" s="61"/>
      <c r="F455" s="61"/>
      <c r="G455" s="61"/>
      <c r="H455" s="61"/>
      <c r="I455" s="61"/>
      <c r="J455" s="61"/>
      <c r="K455" s="61"/>
      <c r="L455" s="61"/>
      <c r="M455" s="61"/>
      <c r="N455" s="61"/>
    </row>
    <row r="456" spans="1:14" ht="15.75">
      <c r="A456" s="62"/>
      <c r="B456" s="61"/>
      <c r="C456" s="227" t="s">
        <v>227</v>
      </c>
      <c r="D456" s="227"/>
      <c r="E456" s="227"/>
      <c r="F456" s="61"/>
      <c r="G456" s="61"/>
      <c r="H456" s="61"/>
      <c r="I456" s="61"/>
      <c r="J456" s="61"/>
      <c r="K456" s="61"/>
      <c r="L456" s="61"/>
      <c r="M456" s="61"/>
      <c r="N456" s="61"/>
    </row>
    <row r="457" spans="1:14" ht="15.75">
      <c r="A457" s="62"/>
      <c r="B457" s="61"/>
      <c r="C457" s="61"/>
      <c r="D457" s="61"/>
      <c r="E457" s="61"/>
      <c r="F457" s="61"/>
      <c r="G457" s="61"/>
      <c r="H457" s="61"/>
      <c r="I457" s="61"/>
      <c r="J457" s="61"/>
      <c r="K457" s="61"/>
      <c r="L457" s="61"/>
      <c r="M457" s="61"/>
      <c r="N457" s="61"/>
    </row>
    <row r="458" spans="1:14" ht="15.75">
      <c r="A458" s="62"/>
      <c r="B458" s="61"/>
      <c r="C458" s="61"/>
      <c r="D458" s="61"/>
      <c r="E458" s="58" t="s">
        <v>228</v>
      </c>
      <c r="F458" s="61"/>
      <c r="G458" s="61"/>
      <c r="H458" s="61"/>
      <c r="I458" s="61"/>
      <c r="J458" s="61"/>
      <c r="K458" s="61"/>
      <c r="L458" s="61"/>
      <c r="M458" s="61"/>
      <c r="N458" s="61"/>
    </row>
    <row r="459" spans="1:14" ht="15.75">
      <c r="A459" s="62"/>
      <c r="B459" s="61"/>
      <c r="C459" s="61"/>
      <c r="D459" s="61"/>
      <c r="E459" s="58" t="s">
        <v>229</v>
      </c>
      <c r="F459" s="61"/>
      <c r="G459" s="61">
        <v>12</v>
      </c>
      <c r="H459" s="61"/>
      <c r="I459" s="135"/>
      <c r="J459" s="61"/>
      <c r="K459" s="61"/>
      <c r="L459" s="61"/>
      <c r="M459" s="61"/>
      <c r="N459" s="61"/>
    </row>
    <row r="460" spans="1:14" ht="15.75">
      <c r="A460" s="62"/>
      <c r="B460" s="61"/>
      <c r="C460" s="61"/>
      <c r="D460" s="61"/>
      <c r="E460" s="58" t="s">
        <v>230</v>
      </c>
      <c r="F460" s="61"/>
      <c r="G460" s="135">
        <v>55.25</v>
      </c>
      <c r="H460" s="61"/>
      <c r="I460" s="135">
        <f>ROUND(+G459*G460/12,2)</f>
        <v>55.25</v>
      </c>
      <c r="J460" s="61"/>
      <c r="K460" s="61"/>
      <c r="L460" s="61"/>
      <c r="M460" s="61"/>
      <c r="N460" s="61"/>
    </row>
    <row r="461" spans="1:14" ht="15.75">
      <c r="A461" s="62"/>
      <c r="B461" s="61"/>
      <c r="C461" s="61"/>
      <c r="D461" s="61"/>
      <c r="E461" s="58" t="s">
        <v>231</v>
      </c>
      <c r="F461" s="61"/>
      <c r="G461" s="61"/>
      <c r="H461" s="61"/>
      <c r="I461" s="135"/>
      <c r="J461" s="61"/>
      <c r="K461" s="61"/>
      <c r="L461" s="61"/>
      <c r="M461" s="61"/>
      <c r="N461" s="61"/>
    </row>
    <row r="462" spans="1:14" ht="15.75">
      <c r="A462" s="62"/>
      <c r="B462" s="61"/>
      <c r="C462" s="61"/>
      <c r="D462" s="61"/>
      <c r="E462" s="58" t="s">
        <v>232</v>
      </c>
      <c r="F462" s="61"/>
      <c r="G462" s="61">
        <v>6</v>
      </c>
      <c r="H462" s="61"/>
      <c r="I462" s="135"/>
      <c r="J462" s="61"/>
      <c r="K462" s="61"/>
      <c r="L462" s="61"/>
      <c r="M462" s="61"/>
      <c r="N462" s="61"/>
    </row>
    <row r="463" spans="1:14" ht="15.75">
      <c r="A463" s="62"/>
      <c r="B463" s="61"/>
      <c r="C463" s="61"/>
      <c r="D463" s="61"/>
      <c r="E463" s="58" t="s">
        <v>233</v>
      </c>
      <c r="F463" s="61"/>
      <c r="G463" s="135">
        <v>33.15</v>
      </c>
      <c r="H463" s="61"/>
      <c r="I463" s="135">
        <f>ROUND(+G462*G463/12,2)</f>
        <v>16.58</v>
      </c>
      <c r="J463" s="61"/>
      <c r="K463" s="61"/>
      <c r="L463" s="61"/>
      <c r="M463" s="61"/>
      <c r="N463" s="61"/>
    </row>
    <row r="464" spans="1:14" ht="15.75">
      <c r="A464" s="62"/>
      <c r="B464" s="61"/>
      <c r="C464" s="61"/>
      <c r="D464" s="61"/>
      <c r="E464" s="58" t="s">
        <v>234</v>
      </c>
      <c r="F464" s="61"/>
      <c r="G464" s="61"/>
      <c r="H464" s="61"/>
      <c r="I464" s="135"/>
      <c r="J464" s="61"/>
      <c r="K464" s="61"/>
      <c r="L464" s="61"/>
      <c r="M464" s="61"/>
      <c r="N464" s="61"/>
    </row>
    <row r="465" spans="1:14" ht="15.75">
      <c r="A465" s="62"/>
      <c r="B465" s="61"/>
      <c r="C465" s="61"/>
      <c r="D465" s="61"/>
      <c r="E465" s="58" t="s">
        <v>235</v>
      </c>
      <c r="F465" s="61"/>
      <c r="G465" s="61">
        <v>12</v>
      </c>
      <c r="H465" s="61"/>
      <c r="I465" s="135"/>
      <c r="J465" s="61"/>
      <c r="K465" s="61"/>
      <c r="L465" s="61"/>
      <c r="M465" s="61"/>
      <c r="N465" s="61"/>
    </row>
    <row r="466" spans="1:14" ht="15.75">
      <c r="A466" s="62"/>
      <c r="B466" s="61"/>
      <c r="C466" s="61"/>
      <c r="D466" s="61"/>
      <c r="E466" s="58" t="s">
        <v>230</v>
      </c>
      <c r="F466" s="61"/>
      <c r="G466" s="135">
        <v>6.45</v>
      </c>
      <c r="H466" s="61"/>
      <c r="I466" s="135">
        <f>ROUND(+G465*G466/12,2)</f>
        <v>6.45</v>
      </c>
      <c r="J466" s="61"/>
      <c r="K466" s="135">
        <f>SUM(I460:I466)</f>
        <v>78.28</v>
      </c>
      <c r="L466" s="61"/>
      <c r="M466" s="61" t="s">
        <v>236</v>
      </c>
      <c r="N466" s="61"/>
    </row>
    <row r="467" spans="1:14" ht="15.75">
      <c r="A467" s="62"/>
      <c r="B467" s="61"/>
      <c r="C467" s="61"/>
      <c r="D467" s="61"/>
      <c r="E467" s="61"/>
      <c r="F467" s="61"/>
      <c r="G467" s="61"/>
      <c r="H467" s="61"/>
      <c r="I467" s="61"/>
      <c r="J467" s="61"/>
      <c r="K467" s="61"/>
      <c r="L467" s="61"/>
      <c r="M467" s="61"/>
      <c r="N467" s="61"/>
    </row>
    <row r="468" spans="1:14" ht="15.75">
      <c r="A468" s="62"/>
      <c r="B468" s="61"/>
      <c r="C468" s="62" t="s">
        <v>109</v>
      </c>
      <c r="D468" s="61"/>
      <c r="E468" s="61"/>
      <c r="F468" s="61"/>
      <c r="G468" s="61"/>
      <c r="H468" s="61"/>
      <c r="I468" s="135"/>
      <c r="J468" s="61"/>
      <c r="K468" s="61"/>
      <c r="L468" s="61"/>
      <c r="M468" s="61"/>
      <c r="N468" s="61"/>
    </row>
    <row r="469" spans="1:14" ht="15.75">
      <c r="A469" s="62"/>
      <c r="B469" s="61"/>
      <c r="C469" s="61"/>
      <c r="D469" s="61"/>
      <c r="E469" s="61"/>
      <c r="F469" s="61"/>
      <c r="G469" s="61"/>
      <c r="H469" s="61"/>
      <c r="I469" s="135"/>
      <c r="J469" s="61"/>
      <c r="K469" s="61"/>
      <c r="L469" s="61"/>
      <c r="M469" s="61"/>
      <c r="N469" s="61"/>
    </row>
    <row r="470" spans="1:14" ht="15.75">
      <c r="A470" s="62"/>
      <c r="B470" s="61"/>
      <c r="C470" s="61"/>
      <c r="D470" s="61"/>
      <c r="E470" s="58" t="s">
        <v>237</v>
      </c>
      <c r="F470" s="61"/>
      <c r="G470" s="61"/>
      <c r="H470" s="61"/>
      <c r="I470" s="135"/>
      <c r="J470" s="61"/>
      <c r="K470" s="61"/>
      <c r="L470" s="61"/>
      <c r="M470" s="61"/>
      <c r="N470" s="61"/>
    </row>
    <row r="471" spans="1:14" ht="15.75">
      <c r="A471" s="62"/>
      <c r="B471" s="61"/>
      <c r="C471" s="61"/>
      <c r="D471" s="61"/>
      <c r="E471" s="58" t="s">
        <v>235</v>
      </c>
      <c r="F471" s="61"/>
      <c r="G471" s="61">
        <v>12</v>
      </c>
      <c r="H471" s="61"/>
      <c r="I471" s="135"/>
      <c r="J471" s="61"/>
      <c r="K471" s="61"/>
      <c r="L471" s="61"/>
      <c r="M471" s="61"/>
      <c r="N471" s="61"/>
    </row>
    <row r="472" spans="1:14" ht="15.75">
      <c r="A472" s="62"/>
      <c r="B472" s="61"/>
      <c r="C472" s="61"/>
      <c r="D472" s="61"/>
      <c r="E472" s="58" t="s">
        <v>230</v>
      </c>
      <c r="F472" s="61"/>
      <c r="G472" s="135">
        <v>33.1</v>
      </c>
      <c r="H472" s="61"/>
      <c r="I472" s="135">
        <f>ROUND(+G471*G472/12,2)</f>
        <v>33.1</v>
      </c>
      <c r="J472" s="61"/>
      <c r="K472" s="61"/>
      <c r="L472" s="61"/>
      <c r="M472" s="61"/>
      <c r="N472" s="61"/>
    </row>
    <row r="473" spans="1:14" ht="15.75">
      <c r="A473" s="62"/>
      <c r="B473" s="61"/>
      <c r="C473" s="61"/>
      <c r="D473" s="61"/>
      <c r="E473" s="58" t="s">
        <v>238</v>
      </c>
      <c r="F473" s="61"/>
      <c r="G473" s="61"/>
      <c r="H473" s="61"/>
      <c r="I473" s="135"/>
      <c r="J473" s="61"/>
      <c r="K473" s="61"/>
      <c r="L473" s="61"/>
      <c r="M473" s="61"/>
      <c r="N473" s="61"/>
    </row>
    <row r="474" spans="1:14" ht="15.75">
      <c r="A474" s="62"/>
      <c r="B474" s="61"/>
      <c r="C474" s="61"/>
      <c r="D474" s="61"/>
      <c r="E474" s="58" t="s">
        <v>235</v>
      </c>
      <c r="F474" s="61"/>
      <c r="G474" s="61">
        <v>12</v>
      </c>
      <c r="H474" s="61"/>
      <c r="I474" s="135"/>
      <c r="J474" s="61"/>
      <c r="K474" s="61"/>
      <c r="L474" s="61"/>
      <c r="M474" s="61"/>
      <c r="N474" s="61"/>
    </row>
    <row r="475" spans="1:14" ht="15.75">
      <c r="A475" s="62"/>
      <c r="B475" s="61"/>
      <c r="C475" s="61"/>
      <c r="D475" s="61"/>
      <c r="E475" s="58" t="s">
        <v>230</v>
      </c>
      <c r="F475" s="61"/>
      <c r="G475" s="135">
        <v>23.75</v>
      </c>
      <c r="H475" s="61"/>
      <c r="I475" s="135">
        <f>ROUND(+G474*G475/12,2)</f>
        <v>23.75</v>
      </c>
      <c r="J475" s="61"/>
      <c r="K475" s="61"/>
      <c r="L475" s="61"/>
      <c r="M475" s="61"/>
      <c r="N475" s="61"/>
    </row>
    <row r="476" spans="1:14" ht="15.75">
      <c r="A476" s="62"/>
      <c r="B476" s="61"/>
      <c r="C476" s="61"/>
      <c r="D476" s="61"/>
      <c r="E476" s="58" t="s">
        <v>239</v>
      </c>
      <c r="F476" s="61"/>
      <c r="G476" s="61" t="s">
        <v>57</v>
      </c>
      <c r="H476" s="61"/>
      <c r="I476" s="135"/>
      <c r="J476" s="61"/>
      <c r="K476" s="61"/>
      <c r="L476" s="61"/>
      <c r="M476" s="61"/>
      <c r="N476" s="61"/>
    </row>
    <row r="477" spans="1:14" ht="15.75">
      <c r="A477" s="62"/>
      <c r="B477" s="61"/>
      <c r="C477" s="61"/>
      <c r="D477" s="61"/>
      <c r="E477" s="58" t="s">
        <v>232</v>
      </c>
      <c r="F477" s="61"/>
      <c r="G477" s="61">
        <v>6</v>
      </c>
      <c r="H477" s="61"/>
      <c r="I477" s="135"/>
      <c r="J477" s="61"/>
      <c r="K477" s="61"/>
      <c r="L477" s="61"/>
      <c r="M477" s="61"/>
      <c r="N477" s="61"/>
    </row>
    <row r="478" spans="1:14" ht="15.75">
      <c r="A478" s="62"/>
      <c r="B478" s="61"/>
      <c r="C478" s="61"/>
      <c r="D478" s="61"/>
      <c r="E478" s="58" t="s">
        <v>230</v>
      </c>
      <c r="F478" s="61"/>
      <c r="G478" s="135">
        <v>33</v>
      </c>
      <c r="H478" s="61"/>
      <c r="I478" s="135">
        <f>ROUND(+G477*G478/12,2)</f>
        <v>16.5</v>
      </c>
      <c r="J478" s="61"/>
      <c r="K478" s="61"/>
      <c r="L478" s="61"/>
      <c r="M478" s="61"/>
      <c r="N478" s="61"/>
    </row>
    <row r="479" spans="1:14" ht="15.75">
      <c r="A479" s="62"/>
      <c r="B479" s="61"/>
      <c r="C479" s="61"/>
      <c r="D479" s="61"/>
      <c r="E479" s="58" t="s">
        <v>234</v>
      </c>
      <c r="F479" s="61"/>
      <c r="G479" s="61"/>
      <c r="H479" s="61"/>
      <c r="I479" s="135"/>
      <c r="J479" s="61"/>
      <c r="K479" s="61"/>
      <c r="L479" s="61"/>
      <c r="M479" s="61"/>
      <c r="N479" s="61"/>
    </row>
    <row r="480" spans="1:14" ht="15.75">
      <c r="A480" s="62"/>
      <c r="B480" s="61"/>
      <c r="C480" s="61"/>
      <c r="D480" s="61"/>
      <c r="E480" s="58" t="s">
        <v>235</v>
      </c>
      <c r="F480" s="61"/>
      <c r="G480" s="61">
        <v>12</v>
      </c>
      <c r="H480" s="61"/>
      <c r="I480" s="135"/>
      <c r="J480" s="61"/>
      <c r="K480" s="61"/>
      <c r="L480" s="61"/>
      <c r="M480" s="61"/>
      <c r="N480" s="61"/>
    </row>
    <row r="481" spans="1:14" ht="15.75">
      <c r="A481" s="62"/>
      <c r="B481" s="61"/>
      <c r="C481" s="61"/>
      <c r="D481" s="61"/>
      <c r="E481" s="58" t="s">
        <v>230</v>
      </c>
      <c r="F481" s="61"/>
      <c r="G481" s="135">
        <v>6.45</v>
      </c>
      <c r="H481" s="61"/>
      <c r="I481" s="135">
        <f>ROUND(+G480*G481/12,2)</f>
        <v>6.45</v>
      </c>
      <c r="J481" s="61"/>
      <c r="K481" s="135" t="s">
        <v>57</v>
      </c>
      <c r="L481" s="61"/>
      <c r="M481" s="61" t="s">
        <v>57</v>
      </c>
      <c r="N481" s="61"/>
    </row>
    <row r="482" spans="1:14" ht="15.75">
      <c r="A482" s="62"/>
      <c r="B482" s="61"/>
      <c r="C482" s="61"/>
      <c r="D482" s="61"/>
      <c r="E482" s="58" t="s">
        <v>240</v>
      </c>
      <c r="F482" s="61"/>
      <c r="G482" s="61" t="s">
        <v>57</v>
      </c>
      <c r="H482" s="61"/>
      <c r="I482" s="135"/>
      <c r="J482" s="61"/>
      <c r="K482" s="61"/>
      <c r="L482" s="61"/>
      <c r="M482" s="61"/>
      <c r="N482" s="61"/>
    </row>
    <row r="483" spans="1:14" ht="15.75">
      <c r="A483" s="62"/>
      <c r="B483" s="61"/>
      <c r="C483" s="61"/>
      <c r="D483" s="61"/>
      <c r="E483" s="58" t="s">
        <v>232</v>
      </c>
      <c r="F483" s="61"/>
      <c r="G483" s="61">
        <v>24</v>
      </c>
      <c r="H483" s="61"/>
      <c r="I483" s="135"/>
      <c r="J483" s="61"/>
      <c r="K483" s="61"/>
      <c r="L483" s="61"/>
      <c r="M483" s="61"/>
      <c r="N483" s="61"/>
    </row>
    <row r="484" spans="1:14" ht="15.75">
      <c r="A484" s="62"/>
      <c r="B484" s="61"/>
      <c r="C484" s="61"/>
      <c r="D484" s="61"/>
      <c r="E484" s="58" t="s">
        <v>230</v>
      </c>
      <c r="F484" s="61"/>
      <c r="G484" s="135">
        <v>13.7</v>
      </c>
      <c r="H484" s="61"/>
      <c r="I484" s="135">
        <f>ROUND(+G483*G484/12,2)</f>
        <v>27.4</v>
      </c>
      <c r="J484" s="61"/>
      <c r="K484" s="61"/>
      <c r="L484" s="61"/>
      <c r="M484" s="61"/>
      <c r="N484" s="61"/>
    </row>
    <row r="485" spans="1:14" ht="15.75">
      <c r="A485" s="62"/>
      <c r="B485" s="61"/>
      <c r="C485" s="61"/>
      <c r="D485" s="61"/>
      <c r="E485" s="58" t="s">
        <v>241</v>
      </c>
      <c r="F485" s="61"/>
      <c r="G485" s="61"/>
      <c r="H485" s="61"/>
      <c r="I485" s="135"/>
      <c r="J485" s="61"/>
      <c r="K485" s="61"/>
      <c r="L485" s="61"/>
      <c r="M485" s="61"/>
      <c r="N485" s="61"/>
    </row>
    <row r="486" spans="1:14" ht="15.75">
      <c r="A486" s="62"/>
      <c r="B486" s="61"/>
      <c r="C486" s="61"/>
      <c r="D486" s="61"/>
      <c r="E486" s="58" t="s">
        <v>235</v>
      </c>
      <c r="F486" s="61"/>
      <c r="G486" s="61">
        <v>12</v>
      </c>
      <c r="H486" s="61"/>
      <c r="I486" s="135"/>
      <c r="J486" s="61"/>
      <c r="K486" s="61"/>
      <c r="L486" s="61"/>
      <c r="M486" s="61"/>
      <c r="N486" s="61"/>
    </row>
    <row r="487" spans="1:14" ht="15.75">
      <c r="A487" s="62"/>
      <c r="B487" s="61"/>
      <c r="C487" s="61"/>
      <c r="D487" s="61"/>
      <c r="E487" s="58" t="s">
        <v>230</v>
      </c>
      <c r="F487" s="61"/>
      <c r="G487" s="135">
        <v>18.9</v>
      </c>
      <c r="H487" s="61"/>
      <c r="I487" s="135">
        <f>ROUND(+G486*G487/12,2)</f>
        <v>18.9</v>
      </c>
      <c r="J487" s="61"/>
      <c r="K487" s="61"/>
      <c r="L487" s="61"/>
      <c r="M487" s="61"/>
      <c r="N487" s="61"/>
    </row>
    <row r="488" spans="1:14" ht="15.75">
      <c r="A488" s="62"/>
      <c r="B488" s="61"/>
      <c r="C488" s="61"/>
      <c r="D488" s="61"/>
      <c r="E488" s="58" t="s">
        <v>242</v>
      </c>
      <c r="F488" s="61"/>
      <c r="G488" s="61"/>
      <c r="H488" s="61"/>
      <c r="I488" s="135"/>
      <c r="J488" s="61"/>
      <c r="K488" s="61"/>
      <c r="L488" s="61"/>
      <c r="M488" s="61"/>
      <c r="N488" s="61"/>
    </row>
    <row r="489" spans="1:14" ht="15.75">
      <c r="A489" s="62"/>
      <c r="B489" s="61"/>
      <c r="C489" s="61"/>
      <c r="D489" s="61"/>
      <c r="E489" s="58" t="s">
        <v>235</v>
      </c>
      <c r="F489" s="61"/>
      <c r="G489" s="61">
        <v>2</v>
      </c>
      <c r="H489" s="61"/>
      <c r="I489" s="135"/>
      <c r="J489" s="61"/>
      <c r="K489" s="61"/>
      <c r="L489" s="61"/>
      <c r="M489" s="61"/>
      <c r="N489" s="61"/>
    </row>
    <row r="490" spans="1:14" ht="15.75">
      <c r="A490" s="62"/>
      <c r="B490" s="61"/>
      <c r="C490" s="61"/>
      <c r="D490" s="61"/>
      <c r="E490" s="58" t="s">
        <v>230</v>
      </c>
      <c r="F490" s="61"/>
      <c r="G490" s="135">
        <v>16.1</v>
      </c>
      <c r="H490" s="61"/>
      <c r="I490" s="135">
        <f>ROUND(+G489*G490/12,2)</f>
        <v>2.68</v>
      </c>
      <c r="J490" s="61"/>
      <c r="L490" s="61"/>
      <c r="N490" s="61"/>
    </row>
    <row r="491" spans="1:14" ht="15.75">
      <c r="A491" s="62"/>
      <c r="B491" s="61"/>
      <c r="C491" s="61"/>
      <c r="D491" s="61"/>
      <c r="E491" s="58" t="s">
        <v>243</v>
      </c>
      <c r="F491" s="61"/>
      <c r="G491" s="61"/>
      <c r="H491" s="61"/>
      <c r="I491" s="135"/>
      <c r="J491" s="61"/>
      <c r="K491" s="61"/>
      <c r="L491" s="61"/>
      <c r="M491" s="61"/>
      <c r="N491" s="61"/>
    </row>
    <row r="492" spans="1:14" ht="15.75">
      <c r="A492" s="62"/>
      <c r="B492" s="61"/>
      <c r="C492" s="61"/>
      <c r="D492" s="61"/>
      <c r="E492" s="58" t="s">
        <v>235</v>
      </c>
      <c r="F492" s="61"/>
      <c r="G492" s="135">
        <v>12</v>
      </c>
      <c r="H492" s="61"/>
      <c r="I492" s="135"/>
      <c r="J492" s="61"/>
      <c r="K492" s="61"/>
      <c r="L492" s="61"/>
      <c r="M492" s="61"/>
      <c r="N492" s="61"/>
    </row>
    <row r="493" spans="1:14" ht="15.75">
      <c r="A493" s="62"/>
      <c r="B493" s="61"/>
      <c r="C493" s="61"/>
      <c r="D493" s="61"/>
      <c r="E493" s="58" t="s">
        <v>230</v>
      </c>
      <c r="F493" s="61"/>
      <c r="G493" s="135">
        <v>10.25</v>
      </c>
      <c r="H493" s="61"/>
      <c r="I493" s="135">
        <f>ROUND(+G492*G493/12,2)</f>
        <v>10.25</v>
      </c>
      <c r="J493" s="61"/>
      <c r="K493" s="135">
        <f>SUM(I472:I493)</f>
        <v>139.03</v>
      </c>
      <c r="L493" s="61"/>
      <c r="M493" s="61" t="s">
        <v>236</v>
      </c>
      <c r="N493" s="61"/>
    </row>
    <row r="494" spans="1:14" ht="15.75">
      <c r="A494" s="62"/>
      <c r="B494" s="61"/>
      <c r="C494" s="61"/>
      <c r="D494" s="61"/>
      <c r="E494" s="58"/>
      <c r="F494" s="61"/>
      <c r="G494" s="135"/>
      <c r="H494" s="61"/>
      <c r="I494" s="135"/>
      <c r="J494" s="61"/>
      <c r="K494" s="135"/>
      <c r="L494" s="61"/>
      <c r="M494" s="61"/>
      <c r="N494" s="61"/>
    </row>
    <row r="495" spans="1:14" ht="15.75">
      <c r="A495" s="62"/>
      <c r="B495" s="61"/>
      <c r="C495" s="61"/>
      <c r="D495" s="61"/>
      <c r="E495" s="61"/>
      <c r="F495" s="61"/>
      <c r="G495" s="61" t="s">
        <v>61</v>
      </c>
      <c r="H495" s="61"/>
      <c r="I495" s="61" t="s">
        <v>61</v>
      </c>
      <c r="J495" s="61"/>
      <c r="K495" s="61"/>
      <c r="L495" s="61"/>
      <c r="M495" s="61"/>
      <c r="N495" s="61"/>
    </row>
    <row r="496" spans="1:40" s="50" customFormat="1" ht="15.75">
      <c r="A496" s="62"/>
      <c r="B496" s="61"/>
      <c r="C496" s="61"/>
      <c r="D496" s="61"/>
      <c r="E496" s="58"/>
      <c r="F496" s="61"/>
      <c r="G496" s="135"/>
      <c r="H496" s="61"/>
      <c r="I496" s="135"/>
      <c r="J496" s="61"/>
      <c r="K496" s="135"/>
      <c r="L496" s="61"/>
      <c r="M496" s="61"/>
      <c r="N496" s="61"/>
      <c r="O496" s="61"/>
      <c r="P496" s="61"/>
      <c r="Q496" s="61"/>
      <c r="R496" s="61"/>
      <c r="S496" s="61"/>
      <c r="T496" s="61"/>
      <c r="U496" s="61"/>
      <c r="V496" s="61"/>
      <c r="W496" s="61"/>
      <c r="X496" s="61"/>
      <c r="Y496" s="61"/>
      <c r="Z496" s="61"/>
      <c r="AA496" s="61"/>
      <c r="AB496" s="61"/>
      <c r="AC496" s="61"/>
      <c r="AD496" s="61"/>
      <c r="AE496" s="61"/>
      <c r="AF496" s="61"/>
      <c r="AG496" s="61"/>
      <c r="AH496" s="61"/>
      <c r="AI496" s="61"/>
      <c r="AJ496" s="61"/>
      <c r="AK496" s="61"/>
      <c r="AL496" s="61"/>
      <c r="AM496" s="61"/>
      <c r="AN496" s="61"/>
    </row>
    <row r="497" spans="1:40" s="50" customFormat="1" ht="15.75">
      <c r="A497" s="62"/>
      <c r="B497" s="61"/>
      <c r="C497" s="61"/>
      <c r="D497" s="61"/>
      <c r="E497" s="58"/>
      <c r="F497" s="61"/>
      <c r="G497" s="135"/>
      <c r="H497" s="61"/>
      <c r="I497" s="135"/>
      <c r="J497" s="61"/>
      <c r="K497" s="135"/>
      <c r="L497" s="61"/>
      <c r="M497" s="61"/>
      <c r="N497" s="61"/>
      <c r="O497" s="61"/>
      <c r="P497" s="61"/>
      <c r="Q497" s="61"/>
      <c r="R497" s="61"/>
      <c r="S497" s="61"/>
      <c r="T497" s="61"/>
      <c r="U497" s="61"/>
      <c r="V497" s="61"/>
      <c r="W497" s="61"/>
      <c r="X497" s="61"/>
      <c r="Y497" s="61"/>
      <c r="Z497" s="61"/>
      <c r="AA497" s="61"/>
      <c r="AB497" s="61"/>
      <c r="AC497" s="61"/>
      <c r="AD497" s="61"/>
      <c r="AE497" s="61"/>
      <c r="AF497" s="61"/>
      <c r="AG497" s="61"/>
      <c r="AH497" s="61"/>
      <c r="AI497" s="61"/>
      <c r="AJ497" s="61"/>
      <c r="AK497" s="61"/>
      <c r="AL497" s="61"/>
      <c r="AM497" s="61"/>
      <c r="AN497" s="61"/>
    </row>
    <row r="498" spans="1:14" ht="15.75">
      <c r="A498" s="62"/>
      <c r="B498" s="61"/>
      <c r="C498" s="60" t="s">
        <v>244</v>
      </c>
      <c r="D498" s="61"/>
      <c r="E498" s="61"/>
      <c r="F498" s="61"/>
      <c r="G498" s="61"/>
      <c r="H498" s="61"/>
      <c r="I498" s="61"/>
      <c r="J498" s="61"/>
      <c r="K498" s="61"/>
      <c r="L498" s="61"/>
      <c r="M498" s="61"/>
      <c r="N498" s="61"/>
    </row>
    <row r="499" spans="1:14" ht="15.75">
      <c r="A499" s="62"/>
      <c r="B499" s="61"/>
      <c r="C499" s="61"/>
      <c r="D499" s="61"/>
      <c r="E499" s="61" t="s">
        <v>57</v>
      </c>
      <c r="F499" s="61"/>
      <c r="G499" s="61"/>
      <c r="H499" s="61"/>
      <c r="I499" s="61"/>
      <c r="J499" s="61"/>
      <c r="K499" s="61"/>
      <c r="L499" s="61"/>
      <c r="M499" s="61"/>
      <c r="N499" s="61"/>
    </row>
    <row r="500" spans="1:14" ht="15.75">
      <c r="A500" s="62"/>
      <c r="B500" s="61"/>
      <c r="C500" s="227" t="str">
        <f>C456</f>
        <v>MOTORISTAS/ENCARREGADO/FISCAL DE TURMA</v>
      </c>
      <c r="D500" s="227"/>
      <c r="E500" s="227"/>
      <c r="F500" s="61"/>
      <c r="G500" s="61"/>
      <c r="H500" s="61"/>
      <c r="I500" s="61"/>
      <c r="J500" s="61"/>
      <c r="K500" s="61"/>
      <c r="L500" s="61"/>
      <c r="M500" s="61"/>
      <c r="N500" s="61"/>
    </row>
    <row r="501" spans="1:14" ht="15.75">
      <c r="A501" s="62"/>
      <c r="B501" s="61"/>
      <c r="C501" s="61"/>
      <c r="D501" s="61"/>
      <c r="E501" s="58" t="s">
        <v>245</v>
      </c>
      <c r="F501" s="61"/>
      <c r="G501" s="134">
        <f>E17+G17+E28+G28+I28+K28</f>
        <v>11</v>
      </c>
      <c r="H501" s="61"/>
      <c r="I501" s="61"/>
      <c r="J501" s="61"/>
      <c r="K501" s="61"/>
      <c r="L501" s="61"/>
      <c r="M501" s="61"/>
      <c r="N501" s="61"/>
    </row>
    <row r="502" spans="1:14" ht="15.75">
      <c r="A502" s="62"/>
      <c r="B502" s="61"/>
      <c r="C502" s="61"/>
      <c r="D502" s="61"/>
      <c r="E502" s="58" t="str">
        <f>M493</f>
        <v>R$/H. x mês</v>
      </c>
      <c r="F502" s="61"/>
      <c r="G502" s="135">
        <f>K466</f>
        <v>78.28</v>
      </c>
      <c r="H502" s="61"/>
      <c r="I502" s="135">
        <f>ROUND(G502*G501,2)</f>
        <v>861.08</v>
      </c>
      <c r="J502" s="61"/>
      <c r="K502" s="61"/>
      <c r="L502" s="61"/>
      <c r="M502" s="61"/>
      <c r="N502" s="61"/>
    </row>
    <row r="503" spans="1:14" ht="15.75">
      <c r="A503" s="62"/>
      <c r="B503" s="61"/>
      <c r="C503" s="61"/>
      <c r="D503" s="61"/>
      <c r="E503" s="61"/>
      <c r="F503" s="61"/>
      <c r="G503" s="61" t="s">
        <v>61</v>
      </c>
      <c r="H503" s="61"/>
      <c r="I503" s="135"/>
      <c r="J503" s="61"/>
      <c r="K503" s="61"/>
      <c r="L503" s="61"/>
      <c r="M503" s="61"/>
      <c r="N503" s="61"/>
    </row>
    <row r="504" spans="1:14" ht="15.75">
      <c r="A504" s="62"/>
      <c r="B504" s="61"/>
      <c r="C504" s="62" t="str">
        <f>C468</f>
        <v>COLETORES</v>
      </c>
      <c r="D504" s="61"/>
      <c r="E504" s="61"/>
      <c r="F504" s="61"/>
      <c r="G504" s="61"/>
      <c r="H504" s="61"/>
      <c r="I504" s="135"/>
      <c r="J504" s="61"/>
      <c r="K504" s="61"/>
      <c r="L504" s="61"/>
      <c r="M504" s="61"/>
      <c r="N504" s="61"/>
    </row>
    <row r="505" spans="1:14" ht="15.75">
      <c r="A505" s="62"/>
      <c r="B505" s="61"/>
      <c r="C505" s="61"/>
      <c r="D505" s="61"/>
      <c r="E505" s="58" t="str">
        <f>E501</f>
        <v>Homem x mes</v>
      </c>
      <c r="F505" s="61"/>
      <c r="G505" s="134">
        <f>I17+K17</f>
        <v>25</v>
      </c>
      <c r="H505" s="61"/>
      <c r="I505" s="135"/>
      <c r="J505" s="61"/>
      <c r="K505" s="61"/>
      <c r="L505" s="61"/>
      <c r="M505" s="61"/>
      <c r="N505" s="61"/>
    </row>
    <row r="506" spans="1:14" ht="15.75">
      <c r="A506" s="62"/>
      <c r="B506" s="61"/>
      <c r="C506" s="61"/>
      <c r="D506" s="61"/>
      <c r="E506" s="58" t="str">
        <f>E502</f>
        <v>R$/H. x mês</v>
      </c>
      <c r="F506" s="61"/>
      <c r="G506" s="135">
        <f>K493</f>
        <v>139.03</v>
      </c>
      <c r="H506" s="61"/>
      <c r="I506" s="135">
        <f>ROUND(G506*G505,2)</f>
        <v>3475.75</v>
      </c>
      <c r="J506" s="61"/>
      <c r="K506" s="166">
        <f>I506+I502</f>
        <v>4336.83</v>
      </c>
      <c r="L506" s="61"/>
      <c r="M506" s="61" t="s">
        <v>96</v>
      </c>
      <c r="N506" s="61"/>
    </row>
    <row r="507" spans="1:14" ht="15.75">
      <c r="A507" s="62"/>
      <c r="B507" s="61"/>
      <c r="C507" s="61"/>
      <c r="D507" s="61"/>
      <c r="E507" s="58"/>
      <c r="F507" s="61"/>
      <c r="G507" s="135"/>
      <c r="H507" s="61"/>
      <c r="I507" s="135"/>
      <c r="J507" s="61"/>
      <c r="K507" s="135"/>
      <c r="L507" s="61"/>
      <c r="M507" s="61"/>
      <c r="N507" s="61"/>
    </row>
    <row r="508" spans="1:14" ht="15.75">
      <c r="A508" s="62"/>
      <c r="B508" s="61"/>
      <c r="C508" s="61"/>
      <c r="D508" s="61"/>
      <c r="E508" s="58"/>
      <c r="F508" s="61"/>
      <c r="G508" s="135"/>
      <c r="H508" s="61"/>
      <c r="I508" s="135"/>
      <c r="J508" s="61"/>
      <c r="K508" s="135"/>
      <c r="L508" s="61"/>
      <c r="M508" s="61"/>
      <c r="N508" s="61"/>
    </row>
    <row r="509" spans="1:14" ht="15.75">
      <c r="A509" s="62"/>
      <c r="B509" s="61"/>
      <c r="C509" s="61"/>
      <c r="D509" s="61"/>
      <c r="E509" s="58"/>
      <c r="F509" s="61"/>
      <c r="G509" s="135"/>
      <c r="H509" s="61"/>
      <c r="I509" s="135"/>
      <c r="J509" s="61"/>
      <c r="K509" s="135"/>
      <c r="L509" s="61"/>
      <c r="M509" s="61"/>
      <c r="N509" s="61"/>
    </row>
    <row r="510" spans="1:14" ht="15.75">
      <c r="A510" s="62"/>
      <c r="B510" s="61"/>
      <c r="C510" s="61"/>
      <c r="D510" s="61"/>
      <c r="E510" s="58"/>
      <c r="F510" s="61"/>
      <c r="G510" s="135"/>
      <c r="H510" s="61"/>
      <c r="I510" s="135"/>
      <c r="J510" s="61"/>
      <c r="K510" s="135"/>
      <c r="L510" s="61"/>
      <c r="M510" s="61"/>
      <c r="N510" s="61"/>
    </row>
    <row r="511" spans="1:14" ht="15.75">
      <c r="A511" s="62"/>
      <c r="B511" s="61"/>
      <c r="C511" s="61"/>
      <c r="D511" s="61"/>
      <c r="E511" s="58"/>
      <c r="F511" s="61"/>
      <c r="G511" s="135"/>
      <c r="H511" s="61"/>
      <c r="I511" s="135"/>
      <c r="J511" s="61"/>
      <c r="K511" s="135"/>
      <c r="L511" s="61"/>
      <c r="M511" s="61"/>
      <c r="N511" s="61"/>
    </row>
    <row r="512" spans="1:14" ht="15.75">
      <c r="A512" s="62" t="s">
        <v>246</v>
      </c>
      <c r="B512" s="164" t="s">
        <v>247</v>
      </c>
      <c r="D512" s="61"/>
      <c r="E512" s="61"/>
      <c r="F512" s="61"/>
      <c r="G512" s="61"/>
      <c r="H512" s="61"/>
      <c r="I512" s="61"/>
      <c r="J512" s="61"/>
      <c r="K512" s="61"/>
      <c r="L512" s="61"/>
      <c r="M512" s="61"/>
      <c r="N512" s="61"/>
    </row>
    <row r="513" spans="1:14" ht="15.75">
      <c r="A513" s="62"/>
      <c r="B513" s="61"/>
      <c r="C513" s="61"/>
      <c r="D513" s="61"/>
      <c r="E513" s="61"/>
      <c r="F513" s="61"/>
      <c r="G513" s="61"/>
      <c r="H513" s="61"/>
      <c r="I513" s="61"/>
      <c r="J513" s="61"/>
      <c r="K513" s="61"/>
      <c r="L513" s="61"/>
      <c r="M513" s="61"/>
      <c r="N513" s="61"/>
    </row>
    <row r="514" spans="1:14" ht="15.75">
      <c r="A514" s="62"/>
      <c r="B514" s="61"/>
      <c r="C514" s="165"/>
      <c r="D514" s="61"/>
      <c r="E514" s="165" t="s">
        <v>248</v>
      </c>
      <c r="F514" s="61"/>
      <c r="G514" s="61"/>
      <c r="H514" s="61"/>
      <c r="I514" s="135"/>
      <c r="J514" s="61"/>
      <c r="K514" s="61"/>
      <c r="L514" s="61"/>
      <c r="M514" s="61"/>
      <c r="N514" s="61"/>
    </row>
    <row r="515" spans="1:14" ht="15.75">
      <c r="A515" s="62"/>
      <c r="B515" s="61"/>
      <c r="C515" s="58"/>
      <c r="D515" s="61"/>
      <c r="E515" s="58" t="s">
        <v>249</v>
      </c>
      <c r="F515" s="61"/>
      <c r="G515" s="61">
        <v>50</v>
      </c>
      <c r="H515" s="61"/>
      <c r="I515" s="135"/>
      <c r="J515" s="61"/>
      <c r="K515" s="61"/>
      <c r="L515" s="61"/>
      <c r="M515" s="61"/>
      <c r="N515" s="61"/>
    </row>
    <row r="516" spans="1:14" ht="15.75">
      <c r="A516" s="62"/>
      <c r="B516" s="61"/>
      <c r="C516" s="58"/>
      <c r="D516" s="61"/>
      <c r="E516" s="58" t="s">
        <v>230</v>
      </c>
      <c r="F516" s="61"/>
      <c r="G516" s="135">
        <v>300</v>
      </c>
      <c r="H516" s="61"/>
      <c r="I516" s="135">
        <f>ROUND(+G515*G516/12,2)</f>
        <v>1250</v>
      </c>
      <c r="J516" s="61"/>
      <c r="K516" s="61"/>
      <c r="L516" s="61"/>
      <c r="M516" s="61"/>
      <c r="N516" s="61"/>
    </row>
    <row r="517" spans="1:14" ht="15.75">
      <c r="A517" s="62"/>
      <c r="B517" s="61"/>
      <c r="C517" s="165"/>
      <c r="D517" s="61"/>
      <c r="E517" s="165" t="s">
        <v>250</v>
      </c>
      <c r="F517" s="61"/>
      <c r="G517" s="61"/>
      <c r="H517" s="61"/>
      <c r="I517" s="135"/>
      <c r="J517" s="61"/>
      <c r="K517" s="61"/>
      <c r="L517" s="61"/>
      <c r="M517" s="61"/>
      <c r="N517" s="61"/>
    </row>
    <row r="518" spans="1:14" ht="15.75">
      <c r="A518" s="62"/>
      <c r="B518" s="61"/>
      <c r="C518" s="58"/>
      <c r="D518" s="61"/>
      <c r="E518" s="58" t="s">
        <v>249</v>
      </c>
      <c r="F518" s="61"/>
      <c r="G518" s="61">
        <v>5</v>
      </c>
      <c r="H518" s="61"/>
      <c r="I518" s="135"/>
      <c r="J518" s="61"/>
      <c r="K518" s="61"/>
      <c r="L518" s="61"/>
      <c r="M518" s="61"/>
      <c r="N518" s="61"/>
    </row>
    <row r="519" spans="1:14" ht="15.75">
      <c r="A519" s="62"/>
      <c r="B519" s="61"/>
      <c r="C519" s="58"/>
      <c r="D519" s="61"/>
      <c r="E519" s="58" t="s">
        <v>230</v>
      </c>
      <c r="F519" s="61"/>
      <c r="G519" s="135">
        <v>13.4</v>
      </c>
      <c r="H519" s="61"/>
      <c r="I519" s="135">
        <f>ROUND(+G518*G519,2)</f>
        <v>67</v>
      </c>
      <c r="J519" s="61"/>
      <c r="K519" s="61"/>
      <c r="L519" s="61"/>
      <c r="M519" s="61"/>
      <c r="N519" s="61"/>
    </row>
    <row r="520" spans="1:14" ht="15.75">
      <c r="A520" s="62"/>
      <c r="B520" s="61"/>
      <c r="C520" s="165"/>
      <c r="D520" s="61"/>
      <c r="E520" s="165" t="s">
        <v>251</v>
      </c>
      <c r="F520" s="61"/>
      <c r="G520" s="61"/>
      <c r="H520" s="61"/>
      <c r="I520" s="135"/>
      <c r="J520" s="61"/>
      <c r="K520" s="61"/>
      <c r="L520" s="61"/>
      <c r="M520" s="61"/>
      <c r="N520" s="61"/>
    </row>
    <row r="521" spans="1:14" ht="15.75">
      <c r="A521" s="62"/>
      <c r="B521" s="61"/>
      <c r="C521" s="58"/>
      <c r="D521" s="61"/>
      <c r="E521" s="58" t="s">
        <v>249</v>
      </c>
      <c r="F521" s="61"/>
      <c r="G521" s="61">
        <v>5</v>
      </c>
      <c r="H521" s="61"/>
      <c r="I521" s="135"/>
      <c r="J521" s="61"/>
      <c r="K521" s="61"/>
      <c r="L521" s="61"/>
      <c r="M521" s="61"/>
      <c r="N521" s="61"/>
    </row>
    <row r="522" spans="1:14" ht="15.75">
      <c r="A522" s="62"/>
      <c r="B522" s="61"/>
      <c r="C522" s="58"/>
      <c r="D522" s="61"/>
      <c r="E522" s="58" t="s">
        <v>230</v>
      </c>
      <c r="F522" s="61"/>
      <c r="G522" s="135">
        <v>12.7</v>
      </c>
      <c r="H522" s="61"/>
      <c r="I522" s="135">
        <f>ROUND(+G521*G522,2)</f>
        <v>63.5</v>
      </c>
      <c r="J522" s="61"/>
      <c r="K522" s="61"/>
      <c r="L522" s="61"/>
      <c r="M522" s="61"/>
      <c r="N522" s="61"/>
    </row>
    <row r="523" spans="1:14" ht="15.75">
      <c r="A523" s="63"/>
      <c r="B523" s="60"/>
      <c r="C523" s="58"/>
      <c r="D523" s="61"/>
      <c r="E523" s="58"/>
      <c r="F523" s="61"/>
      <c r="G523" s="135"/>
      <c r="H523" s="61"/>
      <c r="I523" s="135"/>
      <c r="J523" s="61"/>
      <c r="K523" s="135"/>
      <c r="L523" s="61"/>
      <c r="M523" s="135"/>
      <c r="N523" s="61"/>
    </row>
    <row r="524" spans="1:68" s="51" customFormat="1" ht="15">
      <c r="A524" s="167"/>
      <c r="B524" s="168"/>
      <c r="C524" s="168"/>
      <c r="D524" s="168"/>
      <c r="E524" s="169"/>
      <c r="F524" s="168"/>
      <c r="G524" s="170"/>
      <c r="H524" s="168"/>
      <c r="I524" s="168"/>
      <c r="J524" s="168"/>
      <c r="K524" s="166">
        <f>SUM(I516:I522)</f>
        <v>1380.5</v>
      </c>
      <c r="L524" s="61"/>
      <c r="M524" s="61" t="s">
        <v>96</v>
      </c>
      <c r="N524" s="168"/>
      <c r="O524" s="168"/>
      <c r="P524" s="168"/>
      <c r="Q524" s="168"/>
      <c r="R524" s="168"/>
      <c r="S524" s="168"/>
      <c r="T524" s="168"/>
      <c r="U524" s="168"/>
      <c r="V524" s="168"/>
      <c r="W524" s="168"/>
      <c r="X524" s="168"/>
      <c r="Y524" s="168"/>
      <c r="Z524" s="168"/>
      <c r="AA524" s="168"/>
      <c r="AB524" s="168"/>
      <c r="AC524" s="168"/>
      <c r="AD524" s="168"/>
      <c r="AE524" s="168"/>
      <c r="AF524" s="168"/>
      <c r="AG524" s="168"/>
      <c r="AH524" s="168"/>
      <c r="AI524" s="168"/>
      <c r="AJ524" s="168"/>
      <c r="AK524" s="168"/>
      <c r="AL524" s="168"/>
      <c r="AM524" s="168"/>
      <c r="AN524" s="168"/>
      <c r="AO524" s="168"/>
      <c r="AP524" s="168"/>
      <c r="AQ524" s="168"/>
      <c r="AR524" s="168"/>
      <c r="AS524" s="168"/>
      <c r="AT524" s="168"/>
      <c r="AU524" s="168"/>
      <c r="AV524" s="168"/>
      <c r="AW524" s="168"/>
      <c r="AX524" s="168"/>
      <c r="AY524" s="168"/>
      <c r="AZ524" s="168"/>
      <c r="BA524" s="168"/>
      <c r="BB524" s="168"/>
      <c r="BC524" s="168"/>
      <c r="BD524" s="168"/>
      <c r="BE524" s="168"/>
      <c r="BF524" s="168"/>
      <c r="BG524" s="168"/>
      <c r="BH524" s="168"/>
      <c r="BI524" s="168"/>
      <c r="BJ524" s="168"/>
      <c r="BK524" s="168"/>
      <c r="BL524" s="168"/>
      <c r="BM524" s="168"/>
      <c r="BN524" s="168"/>
      <c r="BO524" s="168"/>
      <c r="BP524" s="168"/>
    </row>
    <row r="525" spans="1:68" s="51" customFormat="1" ht="15">
      <c r="A525" s="167"/>
      <c r="B525" s="168"/>
      <c r="C525" s="167"/>
      <c r="D525" s="168"/>
      <c r="E525" s="169"/>
      <c r="F525" s="168"/>
      <c r="G525" s="170"/>
      <c r="H525" s="168"/>
      <c r="I525" s="168"/>
      <c r="J525" s="168"/>
      <c r="K525" s="179"/>
      <c r="L525" s="168"/>
      <c r="M525" s="168"/>
      <c r="N525" s="168"/>
      <c r="O525" s="168"/>
      <c r="P525" s="168"/>
      <c r="Q525" s="168"/>
      <c r="R525" s="168"/>
      <c r="S525" s="168"/>
      <c r="T525" s="168"/>
      <c r="U525" s="168"/>
      <c r="V525" s="168"/>
      <c r="W525" s="168"/>
      <c r="X525" s="168"/>
      <c r="Y525" s="168"/>
      <c r="Z525" s="168"/>
      <c r="AA525" s="168"/>
      <c r="AB525" s="168"/>
      <c r="AC525" s="168"/>
      <c r="AD525" s="168"/>
      <c r="AE525" s="168"/>
      <c r="AF525" s="168"/>
      <c r="AG525" s="168"/>
      <c r="AH525" s="168"/>
      <c r="AI525" s="168"/>
      <c r="AJ525" s="168"/>
      <c r="AK525" s="168"/>
      <c r="AL525" s="168"/>
      <c r="AM525" s="168"/>
      <c r="AN525" s="168"/>
      <c r="AO525" s="168"/>
      <c r="AP525" s="168"/>
      <c r="AQ525" s="168"/>
      <c r="AR525" s="168"/>
      <c r="AS525" s="168"/>
      <c r="AT525" s="168"/>
      <c r="AU525" s="168"/>
      <c r="AV525" s="168"/>
      <c r="AW525" s="168"/>
      <c r="AX525" s="168"/>
      <c r="AY525" s="168"/>
      <c r="AZ525" s="168"/>
      <c r="BA525" s="168"/>
      <c r="BB525" s="168"/>
      <c r="BC525" s="168"/>
      <c r="BD525" s="168"/>
      <c r="BE525" s="168"/>
      <c r="BF525" s="168"/>
      <c r="BG525" s="168"/>
      <c r="BH525" s="168"/>
      <c r="BI525" s="168"/>
      <c r="BJ525" s="168"/>
      <c r="BK525" s="168"/>
      <c r="BL525" s="168"/>
      <c r="BM525" s="168"/>
      <c r="BN525" s="168"/>
      <c r="BO525" s="168"/>
      <c r="BP525" s="168"/>
    </row>
    <row r="526" spans="1:14" s="50" customFormat="1" ht="15.75">
      <c r="A526" s="62" t="s">
        <v>252</v>
      </c>
      <c r="B526" s="60" t="s">
        <v>253</v>
      </c>
      <c r="D526" s="61"/>
      <c r="E526" s="61"/>
      <c r="F526" s="61"/>
      <c r="G526" s="61"/>
      <c r="H526" s="61"/>
      <c r="I526" s="61"/>
      <c r="J526" s="61"/>
      <c r="K526" s="61"/>
      <c r="L526" s="61"/>
      <c r="M526" s="61"/>
      <c r="N526" s="61"/>
    </row>
    <row r="527" spans="1:14" s="50" customFormat="1" ht="15.75">
      <c r="A527" s="62"/>
      <c r="B527" s="61"/>
      <c r="C527" s="61"/>
      <c r="D527" s="61"/>
      <c r="E527" s="61"/>
      <c r="F527" s="61"/>
      <c r="G527" s="61"/>
      <c r="H527" s="61"/>
      <c r="I527" s="61"/>
      <c r="J527" s="61"/>
      <c r="K527" s="61"/>
      <c r="L527" s="61"/>
      <c r="M527" s="61"/>
      <c r="N527" s="61"/>
    </row>
    <row r="528" spans="1:14" s="50" customFormat="1" ht="15.75">
      <c r="A528" s="171"/>
      <c r="B528" s="60" t="s">
        <v>254</v>
      </c>
      <c r="C528" s="228" t="s">
        <v>255</v>
      </c>
      <c r="D528" s="228"/>
      <c r="E528" s="228"/>
      <c r="F528" s="228"/>
      <c r="G528" s="228"/>
      <c r="H528" s="228"/>
      <c r="I528" s="228"/>
      <c r="J528" s="228"/>
      <c r="K528" s="228"/>
      <c r="L528" s="228"/>
      <c r="M528" s="228"/>
      <c r="N528" s="61"/>
    </row>
    <row r="529" spans="1:14" s="50" customFormat="1" ht="15.75">
      <c r="A529" s="62"/>
      <c r="B529" s="61"/>
      <c r="C529" s="228"/>
      <c r="D529" s="228"/>
      <c r="E529" s="228"/>
      <c r="F529" s="228"/>
      <c r="G529" s="228"/>
      <c r="H529" s="228"/>
      <c r="I529" s="228"/>
      <c r="J529" s="228"/>
      <c r="K529" s="228"/>
      <c r="L529" s="228"/>
      <c r="M529" s="228"/>
      <c r="N529" s="61"/>
    </row>
    <row r="530" spans="1:14" s="50" customFormat="1" ht="15.75">
      <c r="A530" s="62"/>
      <c r="B530" s="61"/>
      <c r="C530" s="61" t="s">
        <v>256</v>
      </c>
      <c r="D530" s="61"/>
      <c r="E530" s="61"/>
      <c r="F530" s="61"/>
      <c r="G530" s="61"/>
      <c r="H530" s="61"/>
      <c r="I530" s="61"/>
      <c r="J530" s="61"/>
      <c r="K530" s="61"/>
      <c r="L530" s="61"/>
      <c r="M530" s="61"/>
      <c r="N530" s="61"/>
    </row>
    <row r="531" spans="1:14" s="50" customFormat="1" ht="15.75">
      <c r="A531" s="62"/>
      <c r="B531" s="61"/>
      <c r="C531" s="58" t="s">
        <v>257</v>
      </c>
      <c r="D531" s="61"/>
      <c r="E531" s="172">
        <v>3</v>
      </c>
      <c r="F531" s="172"/>
      <c r="G531" s="172"/>
      <c r="H531" s="172"/>
      <c r="I531" s="61"/>
      <c r="J531" s="61"/>
      <c r="K531" s="61"/>
      <c r="L531" s="61"/>
      <c r="M531" s="61"/>
      <c r="N531" s="61"/>
    </row>
    <row r="532" spans="1:14" s="50" customFormat="1" ht="15.75">
      <c r="A532" s="62"/>
      <c r="B532" s="61"/>
      <c r="C532" s="58" t="s">
        <v>96</v>
      </c>
      <c r="D532" s="61"/>
      <c r="E532" s="135">
        <v>5000</v>
      </c>
      <c r="F532" s="172"/>
      <c r="G532" s="135">
        <f>E532*E531</f>
        <v>15000</v>
      </c>
      <c r="H532" s="172"/>
      <c r="I532" s="61"/>
      <c r="J532" s="61"/>
      <c r="K532" s="61"/>
      <c r="L532" s="61"/>
      <c r="M532" s="61"/>
      <c r="N532" s="61"/>
    </row>
    <row r="533" spans="1:14" s="50" customFormat="1" ht="15.75">
      <c r="A533" s="62"/>
      <c r="B533" s="61"/>
      <c r="C533" s="58"/>
      <c r="D533" s="61"/>
      <c r="E533" s="174"/>
      <c r="F533" s="61"/>
      <c r="H533" s="61"/>
      <c r="I533" s="61"/>
      <c r="J533" s="61"/>
      <c r="K533" s="61"/>
      <c r="L533" s="61"/>
      <c r="M533" s="61"/>
      <c r="N533" s="61"/>
    </row>
    <row r="534" spans="1:14" s="50" customFormat="1" ht="15.75">
      <c r="A534" s="62"/>
      <c r="B534" s="61"/>
      <c r="C534" s="61"/>
      <c r="D534" s="61"/>
      <c r="E534" s="61" t="s">
        <v>61</v>
      </c>
      <c r="F534" s="61"/>
      <c r="G534" s="61" t="s">
        <v>61</v>
      </c>
      <c r="H534" s="61"/>
      <c r="I534" s="61"/>
      <c r="J534" s="61"/>
      <c r="K534" s="61"/>
      <c r="L534" s="61"/>
      <c r="M534" s="61"/>
      <c r="N534" s="61"/>
    </row>
    <row r="535" spans="1:14" s="50" customFormat="1" ht="15.75">
      <c r="A535" s="171"/>
      <c r="B535" s="60" t="s">
        <v>258</v>
      </c>
      <c r="C535" s="228" t="s">
        <v>259</v>
      </c>
      <c r="D535" s="228"/>
      <c r="E535" s="228"/>
      <c r="F535" s="228"/>
      <c r="G535" s="228"/>
      <c r="H535" s="228"/>
      <c r="I535" s="228"/>
      <c r="J535" s="228"/>
      <c r="K535" s="228"/>
      <c r="L535" s="228"/>
      <c r="M535" s="228"/>
      <c r="N535" s="61"/>
    </row>
    <row r="536" spans="1:14" s="50" customFormat="1" ht="15.75">
      <c r="A536" s="62"/>
      <c r="B536" s="61"/>
      <c r="C536" s="228"/>
      <c r="D536" s="228"/>
      <c r="E536" s="228"/>
      <c r="F536" s="228"/>
      <c r="G536" s="228"/>
      <c r="H536" s="228"/>
      <c r="I536" s="228"/>
      <c r="J536" s="228"/>
      <c r="K536" s="228"/>
      <c r="L536" s="228"/>
      <c r="M536" s="228"/>
      <c r="N536" s="61"/>
    </row>
    <row r="537" spans="1:14" s="50" customFormat="1" ht="15.75">
      <c r="A537" s="62"/>
      <c r="B537" s="61"/>
      <c r="C537" s="61" t="s">
        <v>256</v>
      </c>
      <c r="D537" s="61"/>
      <c r="E537" s="61"/>
      <c r="F537" s="61"/>
      <c r="G537" s="61"/>
      <c r="H537" s="61"/>
      <c r="I537" s="61"/>
      <c r="J537" s="61"/>
      <c r="K537" s="61"/>
      <c r="L537" s="61"/>
      <c r="M537" s="61"/>
      <c r="N537" s="61"/>
    </row>
    <row r="538" spans="1:14" s="50" customFormat="1" ht="15.75">
      <c r="A538" s="62"/>
      <c r="B538" s="61"/>
      <c r="C538" s="58" t="s">
        <v>257</v>
      </c>
      <c r="D538" s="61"/>
      <c r="E538" s="172">
        <v>1</v>
      </c>
      <c r="F538" s="172"/>
      <c r="G538" s="172"/>
      <c r="H538" s="172"/>
      <c r="I538" s="61"/>
      <c r="J538" s="61"/>
      <c r="K538" s="61"/>
      <c r="L538" s="61"/>
      <c r="M538" s="61"/>
      <c r="N538" s="61"/>
    </row>
    <row r="539" spans="1:14" s="50" customFormat="1" ht="15.75">
      <c r="A539" s="62"/>
      <c r="B539" s="61"/>
      <c r="C539" s="58" t="s">
        <v>96</v>
      </c>
      <c r="D539" s="61"/>
      <c r="E539" s="135">
        <v>6500</v>
      </c>
      <c r="F539" s="172"/>
      <c r="G539" s="135">
        <f>E539*E538</f>
        <v>6500</v>
      </c>
      <c r="H539" s="172"/>
      <c r="I539" s="61"/>
      <c r="J539" s="61"/>
      <c r="K539" s="61"/>
      <c r="L539" s="61"/>
      <c r="M539" s="61"/>
      <c r="N539" s="61"/>
    </row>
    <row r="540" spans="1:14" s="50" customFormat="1" ht="15.75">
      <c r="A540" s="62"/>
      <c r="B540" s="61"/>
      <c r="C540" s="58"/>
      <c r="D540" s="61"/>
      <c r="E540" s="174"/>
      <c r="F540" s="61"/>
      <c r="H540" s="61"/>
      <c r="I540" s="61"/>
      <c r="J540" s="61"/>
      <c r="K540" s="61"/>
      <c r="L540" s="61"/>
      <c r="M540" s="61"/>
      <c r="N540" s="61"/>
    </row>
    <row r="541" spans="1:14" s="50" customFormat="1" ht="15.75">
      <c r="A541" s="62"/>
      <c r="B541" s="61"/>
      <c r="C541" s="61"/>
      <c r="D541" s="61"/>
      <c r="E541" s="61" t="s">
        <v>61</v>
      </c>
      <c r="F541" s="61"/>
      <c r="G541" s="61" t="s">
        <v>61</v>
      </c>
      <c r="H541" s="61"/>
      <c r="I541" s="61"/>
      <c r="J541" s="61"/>
      <c r="K541" s="61"/>
      <c r="L541" s="61"/>
      <c r="M541" s="61"/>
      <c r="N541" s="61"/>
    </row>
    <row r="542" spans="1:14" s="50" customFormat="1" ht="15.75" customHeight="1">
      <c r="A542" s="171"/>
      <c r="B542" s="60" t="s">
        <v>260</v>
      </c>
      <c r="C542" s="228" t="s">
        <v>261</v>
      </c>
      <c r="D542" s="228"/>
      <c r="E542" s="228"/>
      <c r="F542" s="228"/>
      <c r="G542" s="228"/>
      <c r="H542" s="228"/>
      <c r="I542" s="228"/>
      <c r="J542" s="228"/>
      <c r="K542" s="228"/>
      <c r="L542" s="228"/>
      <c r="M542" s="228"/>
      <c r="N542" s="61"/>
    </row>
    <row r="543" spans="1:14" s="50" customFormat="1" ht="15.75">
      <c r="A543" s="62"/>
      <c r="B543" s="61"/>
      <c r="C543" s="228"/>
      <c r="D543" s="228"/>
      <c r="E543" s="228"/>
      <c r="F543" s="228"/>
      <c r="G543" s="228"/>
      <c r="H543" s="228"/>
      <c r="I543" s="228"/>
      <c r="J543" s="228"/>
      <c r="K543" s="228"/>
      <c r="L543" s="228"/>
      <c r="M543" s="228"/>
      <c r="N543" s="61"/>
    </row>
    <row r="544" spans="1:14" s="50" customFormat="1" ht="15.75">
      <c r="A544" s="62"/>
      <c r="B544" s="61"/>
      <c r="C544" s="61" t="s">
        <v>256</v>
      </c>
      <c r="D544" s="61"/>
      <c r="E544" s="61"/>
      <c r="F544" s="61"/>
      <c r="G544" s="61"/>
      <c r="H544" s="61"/>
      <c r="I544" s="61"/>
      <c r="J544" s="61"/>
      <c r="K544" s="61"/>
      <c r="L544" s="61"/>
      <c r="M544" s="61"/>
      <c r="N544" s="61"/>
    </row>
    <row r="545" spans="1:14" s="50" customFormat="1" ht="15.75">
      <c r="A545" s="62"/>
      <c r="B545" s="61"/>
      <c r="C545" s="58" t="s">
        <v>257</v>
      </c>
      <c r="D545" s="61"/>
      <c r="E545" s="172">
        <v>1</v>
      </c>
      <c r="F545" s="172"/>
      <c r="G545" s="172"/>
      <c r="H545" s="172"/>
      <c r="I545" s="61"/>
      <c r="J545" s="61"/>
      <c r="K545" s="61"/>
      <c r="L545" s="61"/>
      <c r="M545" s="61"/>
      <c r="N545" s="61"/>
    </row>
    <row r="546" spans="1:14" s="50" customFormat="1" ht="15.75">
      <c r="A546" s="62"/>
      <c r="B546" s="61"/>
      <c r="C546" s="58" t="s">
        <v>96</v>
      </c>
      <c r="D546" s="61"/>
      <c r="E546" s="135">
        <v>6500</v>
      </c>
      <c r="F546" s="172"/>
      <c r="G546" s="135">
        <f>E546*E545</f>
        <v>6500</v>
      </c>
      <c r="H546" s="172"/>
      <c r="I546" s="61"/>
      <c r="J546" s="61"/>
      <c r="K546" s="61"/>
      <c r="L546" s="61"/>
      <c r="M546" s="61"/>
      <c r="N546" s="61"/>
    </row>
    <row r="547" spans="1:14" s="50" customFormat="1" ht="15.75">
      <c r="A547" s="62"/>
      <c r="B547" s="61"/>
      <c r="C547" s="58"/>
      <c r="D547" s="61"/>
      <c r="E547" s="174"/>
      <c r="F547" s="61"/>
      <c r="H547" s="61"/>
      <c r="I547" s="61"/>
      <c r="J547" s="61"/>
      <c r="K547" s="61"/>
      <c r="L547" s="61"/>
      <c r="M547" s="61"/>
      <c r="N547" s="61"/>
    </row>
    <row r="548" spans="1:14" s="50" customFormat="1" ht="15.75">
      <c r="A548" s="62"/>
      <c r="B548" s="61"/>
      <c r="C548" s="61"/>
      <c r="D548" s="61"/>
      <c r="E548" s="61" t="s">
        <v>61</v>
      </c>
      <c r="F548" s="61"/>
      <c r="G548" s="61" t="s">
        <v>61</v>
      </c>
      <c r="H548" s="61"/>
      <c r="I548" s="61"/>
      <c r="J548" s="61"/>
      <c r="K548" s="61"/>
      <c r="L548" s="61"/>
      <c r="M548" s="61"/>
      <c r="N548" s="61"/>
    </row>
    <row r="549" spans="1:14" s="50" customFormat="1" ht="15.75">
      <c r="A549" s="171"/>
      <c r="B549" s="60" t="s">
        <v>262</v>
      </c>
      <c r="C549" s="60" t="str">
        <f>"RESUMO "&amp;B526</f>
        <v>RESUMO OUTROS VEÍCULOS E EQIUPAMENTOS </v>
      </c>
      <c r="D549" s="61"/>
      <c r="E549" s="61"/>
      <c r="F549" s="61"/>
      <c r="G549" s="61"/>
      <c r="H549" s="61"/>
      <c r="I549" s="61"/>
      <c r="J549" s="61"/>
      <c r="K549" s="61"/>
      <c r="L549" s="61"/>
      <c r="M549" s="61"/>
      <c r="N549" s="61"/>
    </row>
    <row r="550" spans="1:14" s="50" customFormat="1" ht="15.75">
      <c r="A550" s="62"/>
      <c r="B550" s="61"/>
      <c r="C550" s="61"/>
      <c r="D550" s="61"/>
      <c r="E550" s="61"/>
      <c r="F550" s="61"/>
      <c r="G550" s="61"/>
      <c r="H550" s="61"/>
      <c r="I550" s="61"/>
      <c r="J550" s="61"/>
      <c r="K550" s="61"/>
      <c r="L550" s="61"/>
      <c r="M550" s="61"/>
      <c r="N550" s="61"/>
    </row>
    <row r="551" spans="1:14" s="50" customFormat="1" ht="15.75">
      <c r="A551" s="62"/>
      <c r="B551" s="61"/>
      <c r="C551" s="175" t="s">
        <v>73</v>
      </c>
      <c r="D551" s="103"/>
      <c r="E551" s="103"/>
      <c r="F551" s="103"/>
      <c r="G551" s="106">
        <f>G532+G539+G546</f>
        <v>28000</v>
      </c>
      <c r="H551" s="61"/>
      <c r="I551" s="61"/>
      <c r="J551" s="61"/>
      <c r="K551" s="61"/>
      <c r="L551" s="61"/>
      <c r="M551" s="61"/>
      <c r="N551" s="61"/>
    </row>
    <row r="552" spans="1:14" s="50" customFormat="1" ht="15.75">
      <c r="A552" s="62"/>
      <c r="B552" s="61"/>
      <c r="C552" s="103"/>
      <c r="D552" s="103"/>
      <c r="E552" s="103"/>
      <c r="F552" s="103"/>
      <c r="G552" s="106"/>
      <c r="H552" s="61"/>
      <c r="I552" s="135">
        <f>SUM(G551:G552)</f>
        <v>28000</v>
      </c>
      <c r="J552" s="61"/>
      <c r="K552" s="61" t="s">
        <v>96</v>
      </c>
      <c r="L552" s="61"/>
      <c r="M552" s="61"/>
      <c r="N552" s="61"/>
    </row>
    <row r="553" spans="1:14" s="50" customFormat="1" ht="15.75">
      <c r="A553" s="62"/>
      <c r="B553" s="61"/>
      <c r="C553" s="58"/>
      <c r="D553" s="61"/>
      <c r="E553" s="135"/>
      <c r="F553" s="61"/>
      <c r="G553" s="135"/>
      <c r="H553" s="61"/>
      <c r="I553" s="135"/>
      <c r="J553" s="61"/>
      <c r="K553" s="61"/>
      <c r="L553" s="61"/>
      <c r="M553" s="61"/>
      <c r="N553" s="61"/>
    </row>
    <row r="554" spans="1:14" ht="15.75">
      <c r="A554" s="63"/>
      <c r="B554" s="60"/>
      <c r="C554" s="58"/>
      <c r="D554" s="61"/>
      <c r="E554" s="58"/>
      <c r="F554" s="61"/>
      <c r="G554" s="135"/>
      <c r="H554" s="61"/>
      <c r="I554" s="135"/>
      <c r="J554" s="61"/>
      <c r="N554" s="61"/>
    </row>
    <row r="555" spans="1:14" s="50" customFormat="1" ht="15.75">
      <c r="A555" s="62"/>
      <c r="B555" s="61"/>
      <c r="C555" s="58"/>
      <c r="D555" s="61"/>
      <c r="E555" s="135"/>
      <c r="F555" s="61"/>
      <c r="G555" s="135"/>
      <c r="H555" s="61"/>
      <c r="I555" s="135"/>
      <c r="J555" s="61"/>
      <c r="K555" s="61"/>
      <c r="L555" s="61"/>
      <c r="M555" s="61"/>
      <c r="N555" s="61"/>
    </row>
    <row r="556" spans="1:14" ht="15.75">
      <c r="A556" s="62" t="s">
        <v>263</v>
      </c>
      <c r="B556" s="60" t="s">
        <v>264</v>
      </c>
      <c r="D556" s="61"/>
      <c r="E556" s="61"/>
      <c r="F556" s="61"/>
      <c r="G556" s="61"/>
      <c r="H556" s="61"/>
      <c r="I556" s="61"/>
      <c r="J556" s="61"/>
      <c r="K556" s="61"/>
      <c r="L556" s="61"/>
      <c r="M556" s="61"/>
      <c r="N556" s="61"/>
    </row>
    <row r="557" spans="1:14" ht="15.75">
      <c r="A557" s="62"/>
      <c r="B557" s="61"/>
      <c r="C557" s="61"/>
      <c r="D557" s="61"/>
      <c r="E557" s="61"/>
      <c r="F557" s="61"/>
      <c r="G557" s="61"/>
      <c r="H557" s="61"/>
      <c r="I557" s="61"/>
      <c r="J557" s="61"/>
      <c r="K557" s="61"/>
      <c r="L557" s="61"/>
      <c r="M557" s="61"/>
      <c r="N557" s="61"/>
    </row>
    <row r="558" spans="1:14" ht="15.75">
      <c r="A558" s="62"/>
      <c r="B558" s="61"/>
      <c r="C558" s="61" t="str">
        <f>C6</f>
        <v>MÃO-DE-OBRA DIRETA</v>
      </c>
      <c r="D558" s="61"/>
      <c r="E558" s="61"/>
      <c r="F558" s="61"/>
      <c r="G558" s="135">
        <f>$I$120</f>
        <v>138331.17</v>
      </c>
      <c r="H558" s="61"/>
      <c r="I558" s="61"/>
      <c r="J558" s="61"/>
      <c r="K558" s="61"/>
      <c r="L558" s="61"/>
      <c r="M558" s="61"/>
      <c r="N558" s="61"/>
    </row>
    <row r="559" spans="1:14" ht="15.75">
      <c r="A559" s="62"/>
      <c r="B559" s="61"/>
      <c r="C559" s="61" t="str">
        <f>B123</f>
        <v>VEÍCULOS COLETORES/COMPACTADORES 15m3</v>
      </c>
      <c r="D559" s="61"/>
      <c r="E559" s="61"/>
      <c r="F559" s="61"/>
      <c r="G559" s="135">
        <f>I285</f>
        <v>115381.04400000001</v>
      </c>
      <c r="H559" s="61"/>
      <c r="I559" s="61"/>
      <c r="J559" s="61"/>
      <c r="K559" s="61"/>
      <c r="L559" s="61"/>
      <c r="M559" s="61"/>
      <c r="N559" s="61"/>
    </row>
    <row r="560" spans="1:14" ht="15.75">
      <c r="A560" s="62"/>
      <c r="B560" s="61"/>
      <c r="C560" s="61" t="str">
        <f>B288</f>
        <v>VEÍCULOS COLETORES/COMPACTADORES 6m3</v>
      </c>
      <c r="D560" s="61"/>
      <c r="E560" s="61"/>
      <c r="F560" s="61"/>
      <c r="G560" s="135">
        <f>I452</f>
        <v>31005.284000000003</v>
      </c>
      <c r="H560" s="61"/>
      <c r="I560" s="61"/>
      <c r="J560" s="61"/>
      <c r="K560" s="61"/>
      <c r="L560" s="61"/>
      <c r="M560" s="61"/>
      <c r="N560" s="61"/>
    </row>
    <row r="561" spans="1:14" ht="15.75">
      <c r="A561" s="62"/>
      <c r="B561" s="61"/>
      <c r="C561" s="61" t="str">
        <f>B454</f>
        <v>UNIFORMES</v>
      </c>
      <c r="D561" s="61"/>
      <c r="E561" s="61"/>
      <c r="F561" s="61"/>
      <c r="G561" s="135">
        <f>K506</f>
        <v>4336.83</v>
      </c>
      <c r="H561" s="61"/>
      <c r="I561" s="61"/>
      <c r="J561" s="61"/>
      <c r="K561" s="61"/>
      <c r="L561" s="61"/>
      <c r="M561" s="61"/>
      <c r="N561" s="61"/>
    </row>
    <row r="562" spans="1:14" ht="15.75">
      <c r="A562" s="62"/>
      <c r="B562" s="61"/>
      <c r="C562" s="61" t="str">
        <f>B512</f>
        <v>FERRAMENTAS E MATERIAIS</v>
      </c>
      <c r="D562" s="61"/>
      <c r="E562" s="61"/>
      <c r="F562" s="61"/>
      <c r="G562" s="135">
        <f>K524</f>
        <v>1380.5</v>
      </c>
      <c r="H562" s="61"/>
      <c r="L562" s="61"/>
      <c r="M562" s="61"/>
      <c r="N562" s="61"/>
    </row>
    <row r="563" spans="1:14" ht="15.75">
      <c r="A563" s="62"/>
      <c r="B563" s="61"/>
      <c r="C563" s="61" t="str">
        <f>B526</f>
        <v>OUTROS VEÍCULOS E EQIUPAMENTOS </v>
      </c>
      <c r="D563" s="61"/>
      <c r="E563" s="61"/>
      <c r="F563" s="61"/>
      <c r="G563" s="135">
        <f>I552</f>
        <v>28000</v>
      </c>
      <c r="H563" s="61"/>
      <c r="L563" s="61"/>
      <c r="M563" s="61"/>
      <c r="N563" s="61"/>
    </row>
    <row r="564" spans="1:14" ht="15.75">
      <c r="A564" s="62"/>
      <c r="B564" s="61"/>
      <c r="C564" s="61"/>
      <c r="D564" s="61"/>
      <c r="E564" s="61"/>
      <c r="F564" s="61"/>
      <c r="G564" s="135"/>
      <c r="H564" s="61"/>
      <c r="I564" s="166">
        <f>SUM(G558:G563)</f>
        <v>318434.82800000004</v>
      </c>
      <c r="J564" s="61"/>
      <c r="K564" s="61" t="s">
        <v>96</v>
      </c>
      <c r="L564" s="61"/>
      <c r="M564" s="61"/>
      <c r="N564" s="61"/>
    </row>
    <row r="565" spans="1:14" ht="15.75">
      <c r="A565" s="62"/>
      <c r="B565" s="61"/>
      <c r="C565" s="61"/>
      <c r="D565" s="61"/>
      <c r="E565" s="61"/>
      <c r="F565" s="61"/>
      <c r="G565" s="106"/>
      <c r="H565" s="61"/>
      <c r="I565" s="173"/>
      <c r="J565" s="61"/>
      <c r="K565" s="61"/>
      <c r="L565" s="61"/>
      <c r="M565" s="61"/>
      <c r="N565" s="61"/>
    </row>
    <row r="566" spans="1:13" ht="15.75">
      <c r="A566" s="62"/>
      <c r="B566" s="61"/>
      <c r="C566" s="61"/>
      <c r="D566" s="61"/>
      <c r="E566" s="61"/>
      <c r="F566" s="61"/>
      <c r="G566" s="135"/>
      <c r="H566" s="61"/>
      <c r="I566" s="166"/>
      <c r="J566" s="61"/>
      <c r="K566" s="61"/>
      <c r="L566" s="61"/>
      <c r="M566" s="61"/>
    </row>
    <row r="567" spans="1:13" ht="15.75">
      <c r="A567" s="62" t="s">
        <v>265</v>
      </c>
      <c r="B567" s="164" t="s">
        <v>266</v>
      </c>
      <c r="D567" s="61"/>
      <c r="E567" s="61"/>
      <c r="F567" s="61"/>
      <c r="G567" s="61"/>
      <c r="H567" s="61"/>
      <c r="I567" s="61"/>
      <c r="J567" s="61"/>
      <c r="K567" s="61"/>
      <c r="L567" s="61"/>
      <c r="M567" s="61"/>
    </row>
    <row r="568" spans="1:13" ht="15.75">
      <c r="A568" s="62"/>
      <c r="B568" s="61"/>
      <c r="C568" s="61"/>
      <c r="D568" s="61"/>
      <c r="E568" s="61"/>
      <c r="F568" s="61"/>
      <c r="G568" s="61"/>
      <c r="H568" s="61"/>
      <c r="I568" s="61"/>
      <c r="J568" s="61"/>
      <c r="K568" s="61"/>
      <c r="L568" s="61"/>
      <c r="M568" s="61"/>
    </row>
    <row r="569" spans="1:13" ht="15.75">
      <c r="A569" s="62"/>
      <c r="B569" s="61"/>
      <c r="C569" s="61" t="s">
        <v>267</v>
      </c>
      <c r="D569" s="61"/>
      <c r="E569" s="61"/>
      <c r="F569" s="61"/>
      <c r="G569" s="135"/>
      <c r="H569" s="61"/>
      <c r="I569" s="166">
        <f>I564</f>
        <v>318434.82800000004</v>
      </c>
      <c r="J569" s="61"/>
      <c r="K569" s="61" t="s">
        <v>96</v>
      </c>
      <c r="L569" s="61"/>
      <c r="M569" s="61"/>
    </row>
    <row r="570" spans="1:13" ht="15.75">
      <c r="A570" s="62"/>
      <c r="B570" s="61"/>
      <c r="C570" s="58"/>
      <c r="D570" s="61"/>
      <c r="E570" s="176"/>
      <c r="F570" s="61"/>
      <c r="G570" s="135"/>
      <c r="H570" s="61"/>
      <c r="I570" s="135"/>
      <c r="J570" s="61"/>
      <c r="K570" s="61"/>
      <c r="L570" s="61"/>
      <c r="M570" s="166"/>
    </row>
    <row r="571" spans="1:13" ht="15.75" hidden="1">
      <c r="A571" s="62" t="s">
        <v>265</v>
      </c>
      <c r="B571" s="60" t="s">
        <v>268</v>
      </c>
      <c r="C571" s="60"/>
      <c r="D571" s="61"/>
      <c r="E571" s="61"/>
      <c r="F571" s="61"/>
      <c r="G571" s="61"/>
      <c r="H571" s="61"/>
      <c r="I571" s="61"/>
      <c r="J571" s="61"/>
      <c r="K571" s="61"/>
      <c r="L571" s="61"/>
      <c r="M571" s="61"/>
    </row>
    <row r="572" spans="1:13" ht="15.75" hidden="1">
      <c r="A572" s="62"/>
      <c r="B572" s="61"/>
      <c r="C572" s="61"/>
      <c r="D572" s="61"/>
      <c r="E572" s="61"/>
      <c r="F572" s="61"/>
      <c r="G572" s="61"/>
      <c r="H572" s="61"/>
      <c r="I572" s="61"/>
      <c r="J572" s="61"/>
      <c r="K572" s="61"/>
      <c r="L572" s="61"/>
      <c r="M572" s="61"/>
    </row>
    <row r="573" spans="1:13" ht="15.75" hidden="1">
      <c r="A573" s="62"/>
      <c r="B573" s="177" t="e">
        <f>'Adm. Projeto'!$F$38</f>
        <v>#REF!</v>
      </c>
      <c r="C573" s="178" t="s">
        <v>269</v>
      </c>
      <c r="D573" s="61"/>
      <c r="E573" s="61"/>
      <c r="F573" s="61"/>
      <c r="G573" s="61"/>
      <c r="H573" s="61"/>
      <c r="I573" s="61"/>
      <c r="J573" s="61"/>
      <c r="K573" s="135"/>
      <c r="L573" s="61"/>
      <c r="M573" s="61"/>
    </row>
    <row r="574" spans="1:13" ht="15.75" hidden="1">
      <c r="A574" s="62"/>
      <c r="B574" s="61"/>
      <c r="C574" s="61" t="s">
        <v>270</v>
      </c>
      <c r="D574" s="61"/>
      <c r="E574" s="61"/>
      <c r="F574" s="61"/>
      <c r="G574" s="61"/>
      <c r="H574" s="61"/>
      <c r="I574" s="61"/>
      <c r="J574" s="61"/>
      <c r="K574" s="61"/>
      <c r="L574" s="61"/>
      <c r="M574" s="61"/>
    </row>
    <row r="575" spans="1:13" ht="15.75" hidden="1">
      <c r="A575" s="62"/>
      <c r="B575" s="61"/>
      <c r="C575" s="61" t="s">
        <v>271</v>
      </c>
      <c r="D575" s="61"/>
      <c r="E575" s="61"/>
      <c r="F575" s="61"/>
      <c r="G575" s="61"/>
      <c r="H575" s="61"/>
      <c r="I575" s="61"/>
      <c r="J575" s="61"/>
      <c r="K575" s="61"/>
      <c r="L575" s="61"/>
      <c r="M575" s="61"/>
    </row>
    <row r="576" spans="1:13" ht="15.75" hidden="1">
      <c r="A576" s="62"/>
      <c r="B576" s="61"/>
      <c r="C576" s="61"/>
      <c r="D576" s="61"/>
      <c r="E576" s="61"/>
      <c r="F576" s="61"/>
      <c r="G576" s="61"/>
      <c r="H576" s="61"/>
      <c r="I576" s="61"/>
      <c r="J576" s="61"/>
      <c r="K576" s="61"/>
      <c r="L576" s="61"/>
      <c r="M576" s="61"/>
    </row>
    <row r="577" spans="1:13" ht="15.75" hidden="1">
      <c r="A577" s="62"/>
      <c r="B577" s="61"/>
      <c r="C577" s="61" t="s">
        <v>272</v>
      </c>
      <c r="D577" s="61"/>
      <c r="E577" s="61"/>
      <c r="F577" s="61"/>
      <c r="G577" s="135">
        <f>I569</f>
        <v>318434.82800000004</v>
      </c>
      <c r="H577" s="61"/>
      <c r="I577" s="61"/>
      <c r="J577" s="61"/>
      <c r="K577" s="61"/>
      <c r="L577" s="61"/>
      <c r="M577" s="61"/>
    </row>
    <row r="578" spans="1:13" ht="15.75" hidden="1">
      <c r="A578" s="62"/>
      <c r="B578" s="61"/>
      <c r="C578" s="165"/>
      <c r="D578" s="61"/>
      <c r="E578" s="61"/>
      <c r="F578" s="61"/>
      <c r="G578" s="135"/>
      <c r="H578" s="61"/>
      <c r="I578" s="135">
        <f>SUM(G577)</f>
        <v>318434.82800000004</v>
      </c>
      <c r="J578" s="61"/>
      <c r="K578" s="61" t="s">
        <v>96</v>
      </c>
      <c r="L578" s="61"/>
      <c r="M578" s="61"/>
    </row>
    <row r="579" spans="1:13" ht="15.75" hidden="1">
      <c r="A579" s="62"/>
      <c r="B579" s="61"/>
      <c r="C579" s="61"/>
      <c r="D579" s="61"/>
      <c r="E579" s="61"/>
      <c r="F579" s="61"/>
      <c r="G579" s="61" t="s">
        <v>61</v>
      </c>
      <c r="H579" s="61"/>
      <c r="I579" s="61"/>
      <c r="J579" s="61"/>
      <c r="K579" s="61"/>
      <c r="L579" s="61"/>
      <c r="M579" s="61"/>
    </row>
    <row r="580" spans="1:13" ht="15.75" hidden="1">
      <c r="A580" s="62"/>
      <c r="B580" s="61"/>
      <c r="C580" s="61"/>
      <c r="D580" s="61"/>
      <c r="E580" s="61"/>
      <c r="F580" s="61"/>
      <c r="G580" s="61" t="s">
        <v>61</v>
      </c>
      <c r="H580" s="61"/>
      <c r="I580" s="61" t="s">
        <v>61</v>
      </c>
      <c r="J580" s="61"/>
      <c r="K580" s="61"/>
      <c r="L580" s="61"/>
      <c r="M580" s="61"/>
    </row>
    <row r="581" spans="1:13" ht="15.75" hidden="1">
      <c r="A581" s="62"/>
      <c r="B581" s="61"/>
      <c r="C581" s="58" t="s">
        <v>273</v>
      </c>
      <c r="D581" s="61"/>
      <c r="E581" s="61"/>
      <c r="F581" s="61"/>
      <c r="G581" s="135">
        <f>I578</f>
        <v>318434.82800000004</v>
      </c>
      <c r="H581" s="61"/>
      <c r="I581" s="61"/>
      <c r="J581" s="61"/>
      <c r="K581" s="61"/>
      <c r="L581" s="61"/>
      <c r="M581" s="61"/>
    </row>
    <row r="582" spans="1:13" ht="15.75" hidden="1">
      <c r="A582" s="62"/>
      <c r="B582" s="61"/>
      <c r="C582" s="58" t="s">
        <v>274</v>
      </c>
      <c r="D582" s="61"/>
      <c r="E582" s="61"/>
      <c r="F582" s="61"/>
      <c r="G582" s="178" t="e">
        <f>B573</f>
        <v>#REF!</v>
      </c>
      <c r="H582" s="61"/>
      <c r="I582" s="135" t="e">
        <f>ROUND(G582*G581,2)</f>
        <v>#REF!</v>
      </c>
      <c r="J582" s="61"/>
      <c r="K582" s="61" t="s">
        <v>96</v>
      </c>
      <c r="L582" s="61"/>
      <c r="M582" s="61"/>
    </row>
    <row r="583" spans="1:13" ht="15.75" hidden="1">
      <c r="A583" s="62"/>
      <c r="B583" s="61"/>
      <c r="C583" s="61"/>
      <c r="D583" s="61"/>
      <c r="E583" s="61"/>
      <c r="F583" s="61"/>
      <c r="G583" s="61" t="s">
        <v>61</v>
      </c>
      <c r="H583" s="61"/>
      <c r="I583" s="61"/>
      <c r="J583" s="61"/>
      <c r="K583" s="61"/>
      <c r="L583" s="61"/>
      <c r="M583" s="61"/>
    </row>
    <row r="584" spans="1:13" ht="15.75">
      <c r="A584" s="62" t="s">
        <v>275</v>
      </c>
      <c r="B584" s="60" t="s">
        <v>276</v>
      </c>
      <c r="D584" s="61"/>
      <c r="E584" s="61"/>
      <c r="F584" s="61"/>
      <c r="G584" s="61"/>
      <c r="H584" s="61"/>
      <c r="I584" s="61"/>
      <c r="J584" s="61"/>
      <c r="K584" s="61"/>
      <c r="L584" s="61"/>
      <c r="M584" s="61"/>
    </row>
    <row r="585" spans="1:13" ht="15.75">
      <c r="A585" s="62"/>
      <c r="B585" s="61"/>
      <c r="C585" s="61"/>
      <c r="D585" s="61"/>
      <c r="E585" s="61"/>
      <c r="F585" s="61"/>
      <c r="G585" s="61"/>
      <c r="H585" s="61"/>
      <c r="I585" s="61"/>
      <c r="J585" s="61"/>
      <c r="K585" s="61"/>
      <c r="L585" s="61"/>
      <c r="M585" s="61"/>
    </row>
    <row r="586" spans="1:13" ht="15.75">
      <c r="A586" s="62"/>
      <c r="B586" s="61"/>
      <c r="C586" s="178">
        <v>0.1</v>
      </c>
      <c r="D586" s="61"/>
      <c r="E586" s="279" t="s">
        <v>277</v>
      </c>
      <c r="F586" s="61"/>
      <c r="G586" s="61"/>
      <c r="H586" s="61"/>
      <c r="I586" s="61"/>
      <c r="J586" s="61"/>
      <c r="K586" s="61"/>
      <c r="L586" s="61"/>
      <c r="M586" s="61"/>
    </row>
    <row r="587" spans="1:13" ht="15.75">
      <c r="A587" s="62"/>
      <c r="B587" s="61"/>
      <c r="C587" s="61"/>
      <c r="D587" s="61"/>
      <c r="E587" s="61"/>
      <c r="F587" s="61"/>
      <c r="G587" s="61"/>
      <c r="H587" s="61"/>
      <c r="I587" s="61"/>
      <c r="J587" s="61"/>
      <c r="K587" s="61"/>
      <c r="L587" s="61"/>
      <c r="M587" s="61"/>
    </row>
    <row r="588" spans="1:13" ht="15.75">
      <c r="A588" s="62"/>
      <c r="B588" s="61"/>
      <c r="C588" s="61" t="s">
        <v>278</v>
      </c>
      <c r="D588" s="61"/>
      <c r="E588" s="61"/>
      <c r="F588" s="61"/>
      <c r="G588" s="135">
        <f>I569</f>
        <v>318434.82800000004</v>
      </c>
      <c r="H588" s="61"/>
      <c r="I588" s="61"/>
      <c r="J588" s="61"/>
      <c r="K588" s="61"/>
      <c r="L588" s="61"/>
      <c r="M588" s="61"/>
    </row>
    <row r="589" spans="1:13" ht="15.75">
      <c r="A589" s="62"/>
      <c r="B589" s="61"/>
      <c r="C589" s="61" t="s">
        <v>279</v>
      </c>
      <c r="D589" s="61"/>
      <c r="E589" s="61"/>
      <c r="F589" s="61"/>
      <c r="G589" s="178">
        <f>C586</f>
        <v>0.1</v>
      </c>
      <c r="H589" s="61"/>
      <c r="I589" s="135">
        <f>ROUND(G589*G588,2)</f>
        <v>31843.48</v>
      </c>
      <c r="J589" s="61"/>
      <c r="K589" s="61" t="s">
        <v>96</v>
      </c>
      <c r="L589" s="61"/>
      <c r="M589" s="61"/>
    </row>
    <row r="590" spans="1:13" ht="15.75">
      <c r="A590" s="62"/>
      <c r="B590" s="61"/>
      <c r="C590" s="61"/>
      <c r="D590" s="61"/>
      <c r="E590" s="61"/>
      <c r="F590" s="61"/>
      <c r="G590" s="61" t="s">
        <v>61</v>
      </c>
      <c r="H590" s="61"/>
      <c r="I590" s="61"/>
      <c r="J590" s="61"/>
      <c r="K590" s="61"/>
      <c r="L590" s="61"/>
      <c r="M590" s="61"/>
    </row>
    <row r="591" spans="1:13" ht="15.75">
      <c r="A591" s="62"/>
      <c r="B591" s="61"/>
      <c r="C591" s="61"/>
      <c r="D591" s="61"/>
      <c r="E591" s="61"/>
      <c r="F591" s="61"/>
      <c r="G591" s="61"/>
      <c r="H591" s="61"/>
      <c r="I591" s="61"/>
      <c r="J591" s="61"/>
      <c r="K591" s="61"/>
      <c r="L591" s="61"/>
      <c r="M591" s="61"/>
    </row>
    <row r="592" spans="1:13" ht="15.75">
      <c r="A592" s="62" t="s">
        <v>280</v>
      </c>
      <c r="B592" s="60" t="s">
        <v>281</v>
      </c>
      <c r="D592" s="61"/>
      <c r="E592" s="61"/>
      <c r="F592" s="61"/>
      <c r="G592" s="61"/>
      <c r="H592" s="61"/>
      <c r="I592" s="61"/>
      <c r="J592" s="61"/>
      <c r="K592" s="61"/>
      <c r="L592" s="61"/>
      <c r="M592" s="61"/>
    </row>
    <row r="593" spans="1:13" ht="15.75">
      <c r="A593" s="62"/>
      <c r="B593" s="61"/>
      <c r="C593" s="61"/>
      <c r="D593" s="61"/>
      <c r="E593" s="61"/>
      <c r="F593" s="61"/>
      <c r="G593" s="61"/>
      <c r="H593" s="61"/>
      <c r="I593" s="61"/>
      <c r="J593" s="61"/>
      <c r="K593" s="61"/>
      <c r="L593" s="61"/>
      <c r="M593" s="61"/>
    </row>
    <row r="594" spans="1:13" ht="15.75">
      <c r="A594" s="62"/>
      <c r="B594" s="61"/>
      <c r="C594" s="61" t="s">
        <v>272</v>
      </c>
      <c r="D594" s="61"/>
      <c r="E594" s="61"/>
      <c r="F594" s="61"/>
      <c r="G594" s="135">
        <f>G577</f>
        <v>318434.82800000004</v>
      </c>
      <c r="H594" s="135"/>
      <c r="I594" s="135"/>
      <c r="J594" s="61"/>
      <c r="K594" s="61"/>
      <c r="L594" s="61"/>
      <c r="M594" s="61"/>
    </row>
    <row r="595" spans="1:13" ht="15.75" hidden="1">
      <c r="A595" s="62"/>
      <c r="B595" s="61"/>
      <c r="C595" s="61" t="s">
        <v>282</v>
      </c>
      <c r="D595" s="61"/>
      <c r="E595" s="61"/>
      <c r="F595" s="61"/>
      <c r="G595" s="135">
        <v>0</v>
      </c>
      <c r="H595" s="135"/>
      <c r="I595" s="135"/>
      <c r="J595" s="61"/>
      <c r="K595" s="61"/>
      <c r="L595" s="61"/>
      <c r="M595" s="61"/>
    </row>
    <row r="596" spans="1:13" ht="15.75">
      <c r="A596" s="62"/>
      <c r="B596" s="61"/>
      <c r="C596" s="61" t="s">
        <v>283</v>
      </c>
      <c r="D596" s="61"/>
      <c r="E596" s="61"/>
      <c r="F596" s="61"/>
      <c r="G596" s="135">
        <f>I589</f>
        <v>31843.48</v>
      </c>
      <c r="H596" s="135"/>
      <c r="I596" s="135">
        <f>SUM(G594:G596)</f>
        <v>350278.308</v>
      </c>
      <c r="J596" s="61"/>
      <c r="K596" s="61" t="s">
        <v>96</v>
      </c>
      <c r="L596" s="61"/>
      <c r="M596" s="61"/>
    </row>
    <row r="597" spans="1:13" ht="15.75">
      <c r="A597" s="62"/>
      <c r="B597" s="61"/>
      <c r="C597" s="61"/>
      <c r="D597" s="61"/>
      <c r="E597" s="61"/>
      <c r="F597" s="61"/>
      <c r="G597" s="135" t="s">
        <v>61</v>
      </c>
      <c r="H597" s="135"/>
      <c r="I597" s="135"/>
      <c r="J597" s="61"/>
      <c r="K597" s="61"/>
      <c r="L597" s="61"/>
      <c r="M597" s="61"/>
    </row>
    <row r="598" spans="1:13" ht="15.75">
      <c r="A598" s="62" t="s">
        <v>284</v>
      </c>
      <c r="B598" s="164" t="s">
        <v>285</v>
      </c>
      <c r="D598" s="61"/>
      <c r="E598" s="61"/>
      <c r="F598" s="61"/>
      <c r="G598" s="61"/>
      <c r="H598" s="61"/>
      <c r="I598" s="61"/>
      <c r="J598" s="61"/>
      <c r="K598" s="61"/>
      <c r="L598" s="61"/>
      <c r="M598" s="61"/>
    </row>
    <row r="599" spans="1:13" ht="15.75">
      <c r="A599" s="62"/>
      <c r="B599" s="61"/>
      <c r="C599" s="61"/>
      <c r="D599" s="61"/>
      <c r="E599" s="61"/>
      <c r="F599" s="61"/>
      <c r="G599" s="61"/>
      <c r="H599" s="61"/>
      <c r="I599" s="61"/>
      <c r="J599" s="61"/>
      <c r="K599" s="61"/>
      <c r="L599" s="61"/>
      <c r="M599" s="61"/>
    </row>
    <row r="600" spans="1:13" ht="15.75">
      <c r="A600" s="62"/>
      <c r="B600" s="61"/>
      <c r="C600" s="61" t="s">
        <v>286</v>
      </c>
      <c r="D600" s="61"/>
      <c r="E600" s="61"/>
      <c r="F600" s="61"/>
      <c r="G600" s="61"/>
      <c r="H600" s="61"/>
      <c r="I600" s="61"/>
      <c r="J600" s="61"/>
      <c r="K600" s="61"/>
      <c r="L600" s="61"/>
      <c r="M600" s="61"/>
    </row>
    <row r="601" spans="1:13" ht="15.75">
      <c r="A601" s="62"/>
      <c r="B601" s="61"/>
      <c r="C601" s="61"/>
      <c r="D601" s="61"/>
      <c r="E601" s="61"/>
      <c r="F601" s="61"/>
      <c r="G601" s="61"/>
      <c r="H601" s="61"/>
      <c r="I601" s="61"/>
      <c r="J601" s="61"/>
      <c r="K601" s="61"/>
      <c r="L601" s="61"/>
      <c r="M601" s="61"/>
    </row>
    <row r="602" spans="1:13" ht="15.75">
      <c r="A602" s="62"/>
      <c r="B602" s="61"/>
      <c r="C602" s="61" t="s">
        <v>287</v>
      </c>
      <c r="D602" s="61"/>
      <c r="E602" s="178">
        <v>0.03</v>
      </c>
      <c r="F602" s="61"/>
      <c r="G602" s="61"/>
      <c r="H602" s="61"/>
      <c r="I602" s="61"/>
      <c r="J602" s="61"/>
      <c r="K602" s="61"/>
      <c r="L602" s="61"/>
      <c r="M602" s="61"/>
    </row>
    <row r="603" spans="1:13" ht="15.75">
      <c r="A603" s="62"/>
      <c r="B603" s="61"/>
      <c r="C603" s="58" t="s">
        <v>288</v>
      </c>
      <c r="D603" s="61"/>
      <c r="E603" s="178">
        <v>0.05</v>
      </c>
      <c r="F603" s="61"/>
      <c r="G603" s="61"/>
      <c r="H603" s="61"/>
      <c r="I603" s="61"/>
      <c r="J603" s="61"/>
      <c r="K603" s="61"/>
      <c r="L603" s="61"/>
      <c r="M603" s="61"/>
    </row>
    <row r="604" spans="1:13" ht="15.75">
      <c r="A604" s="62"/>
      <c r="B604" s="61"/>
      <c r="C604" s="58" t="s">
        <v>289</v>
      </c>
      <c r="D604" s="61"/>
      <c r="E604" s="178">
        <v>0.0165</v>
      </c>
      <c r="F604" s="61"/>
      <c r="G604" s="61"/>
      <c r="H604" s="61"/>
      <c r="I604" s="61"/>
      <c r="J604" s="61"/>
      <c r="K604" s="61"/>
      <c r="L604" s="61"/>
      <c r="M604" s="61"/>
    </row>
    <row r="605" spans="1:13" ht="15.75">
      <c r="A605" s="62"/>
      <c r="B605" s="61"/>
      <c r="C605" s="58" t="s">
        <v>290</v>
      </c>
      <c r="D605" s="61"/>
      <c r="E605" s="178">
        <v>0.076</v>
      </c>
      <c r="F605" s="61"/>
      <c r="G605" s="61"/>
      <c r="H605" s="61"/>
      <c r="I605" s="61"/>
      <c r="J605" s="61"/>
      <c r="K605" s="61"/>
      <c r="L605" s="61"/>
      <c r="M605" s="61"/>
    </row>
    <row r="606" spans="1:13" ht="15.75">
      <c r="A606" s="62"/>
      <c r="B606" s="61"/>
      <c r="C606" s="58"/>
      <c r="D606" s="61"/>
      <c r="E606" s="178"/>
      <c r="F606" s="61"/>
      <c r="G606" s="61"/>
      <c r="H606" s="61"/>
      <c r="I606" s="61"/>
      <c r="J606" s="61"/>
      <c r="K606" s="61"/>
      <c r="L606" s="61"/>
      <c r="M606" s="61"/>
    </row>
    <row r="607" spans="1:13" ht="15.75">
      <c r="A607" s="62"/>
      <c r="B607" s="61"/>
      <c r="C607" s="61"/>
      <c r="D607" s="61"/>
      <c r="E607" s="61"/>
      <c r="F607" s="61"/>
      <c r="G607" s="58" t="s">
        <v>291</v>
      </c>
      <c r="H607" s="61"/>
      <c r="I607" s="135">
        <f>ROUND((1/(1-E603-E604-E605-E602)-1)*I596,2)</f>
        <v>73018.74</v>
      </c>
      <c r="J607" s="61"/>
      <c r="K607" s="61"/>
      <c r="L607" s="61"/>
      <c r="M607" s="61"/>
    </row>
    <row r="608" spans="1:13" ht="15.75">
      <c r="A608" s="62"/>
      <c r="B608" s="61"/>
      <c r="C608" s="61"/>
      <c r="D608" s="61"/>
      <c r="E608" s="61"/>
      <c r="F608" s="61"/>
      <c r="G608" s="135"/>
      <c r="H608" s="61"/>
      <c r="I608" s="135"/>
      <c r="J608" s="61"/>
      <c r="K608" s="61"/>
      <c r="L608" s="61"/>
      <c r="M608" s="61"/>
    </row>
    <row r="609" spans="1:13" ht="15.75">
      <c r="A609" s="62" t="s">
        <v>292</v>
      </c>
      <c r="B609" s="60" t="s">
        <v>293</v>
      </c>
      <c r="D609" s="61"/>
      <c r="E609" s="61"/>
      <c r="F609" s="61"/>
      <c r="G609" s="61"/>
      <c r="H609" s="61"/>
      <c r="I609" s="61"/>
      <c r="J609" s="61"/>
      <c r="K609" s="61"/>
      <c r="L609" s="61"/>
      <c r="M609" s="61"/>
    </row>
    <row r="610" spans="1:13" ht="15.75">
      <c r="A610" s="62"/>
      <c r="B610" s="61"/>
      <c r="C610" s="61"/>
      <c r="D610" s="61"/>
      <c r="E610" s="61"/>
      <c r="F610" s="61"/>
      <c r="G610" s="61"/>
      <c r="H610" s="61"/>
      <c r="I610" s="135"/>
      <c r="J610" s="61"/>
      <c r="K610" s="61"/>
      <c r="L610" s="61"/>
      <c r="M610" s="61"/>
    </row>
    <row r="611" spans="1:13" ht="15.75">
      <c r="A611" s="62"/>
      <c r="B611" s="60"/>
      <c r="D611" s="61"/>
      <c r="E611" s="58" t="s">
        <v>294</v>
      </c>
      <c r="F611" s="61"/>
      <c r="G611" s="61"/>
      <c r="H611" s="61"/>
      <c r="I611" s="135">
        <v>423300</v>
      </c>
      <c r="J611" s="61"/>
      <c r="K611" s="61" t="s">
        <v>96</v>
      </c>
      <c r="L611" s="61"/>
      <c r="M611" s="61"/>
    </row>
    <row r="612" spans="1:13" ht="15.75">
      <c r="A612" s="62"/>
      <c r="B612" s="60"/>
      <c r="D612" s="61"/>
      <c r="E612" s="58" t="s">
        <v>295</v>
      </c>
      <c r="F612" s="61"/>
      <c r="G612" s="61"/>
      <c r="H612" s="61"/>
      <c r="I612" s="208">
        <f>RESUMO!$E$4</f>
        <v>2000</v>
      </c>
      <c r="J612" s="61"/>
      <c r="K612" s="61" t="s">
        <v>296</v>
      </c>
      <c r="L612" s="61"/>
      <c r="M612" s="61"/>
    </row>
    <row r="613" spans="1:13" ht="15.75">
      <c r="A613" s="62"/>
      <c r="B613" s="61"/>
      <c r="C613" s="61"/>
      <c r="D613" s="61"/>
      <c r="E613" s="61"/>
      <c r="F613" s="61"/>
      <c r="G613" s="61"/>
      <c r="H613" s="61"/>
      <c r="I613" s="135"/>
      <c r="J613" s="61"/>
      <c r="K613" s="61"/>
      <c r="L613" s="61"/>
      <c r="M613" s="61"/>
    </row>
    <row r="614" spans="1:13" ht="15.75">
      <c r="A614" s="62"/>
      <c r="B614" s="61"/>
      <c r="C614" s="61"/>
      <c r="D614" s="61"/>
      <c r="E614" s="58" t="s">
        <v>297</v>
      </c>
      <c r="F614" s="61"/>
      <c r="G614" s="61"/>
      <c r="H614" s="61"/>
      <c r="I614" s="181">
        <f>ROUND(I611/I612,2)</f>
        <v>211.65</v>
      </c>
      <c r="J614" s="61"/>
      <c r="K614" s="61" t="s">
        <v>298</v>
      </c>
      <c r="L614" s="61"/>
      <c r="M614" s="61"/>
    </row>
  </sheetData>
  <sheetProtection/>
  <mergeCells count="6">
    <mergeCell ref="A1:N1"/>
    <mergeCell ref="C456:E456"/>
    <mergeCell ref="C500:E500"/>
    <mergeCell ref="C542:M543"/>
    <mergeCell ref="C528:M529"/>
    <mergeCell ref="C535:M536"/>
  </mergeCells>
  <printOptions horizontalCentered="1"/>
  <pageMargins left="0.98" right="0.2" top="0.79" bottom="0.79" header="0.51" footer="0.51"/>
  <pageSetup horizontalDpi="600" verticalDpi="600" orientation="portrait" paperSize="9" scale="54"/>
  <rowBreaks count="7" manualBreakCount="7">
    <brk id="79" max="255" man="1"/>
    <brk id="155" max="13" man="1"/>
    <brk id="231" max="255" man="1"/>
    <brk id="304" max="255" man="1"/>
    <brk id="380" max="13" man="1"/>
    <brk id="453" max="255" man="1"/>
    <brk id="525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P352"/>
  <sheetViews>
    <sheetView showGridLines="0" tabSelected="1" defaultGridColor="0" zoomScale="60" zoomScaleNormal="60" zoomScaleSheetLayoutView="62" colorId="22" workbookViewId="0" topLeftCell="A332">
      <selection activeCell="I353" sqref="I353"/>
    </sheetView>
  </sheetViews>
  <sheetFormatPr defaultColWidth="15.140625" defaultRowHeight="12.75"/>
  <cols>
    <col min="1" max="1" width="7.8515625" style="52" customWidth="1"/>
    <col min="2" max="2" width="9.8515625" style="53" customWidth="1"/>
    <col min="3" max="3" width="31.8515625" style="53" customWidth="1"/>
    <col min="4" max="4" width="2.28125" style="53" customWidth="1"/>
    <col min="5" max="5" width="19.421875" style="53" bestFit="1" customWidth="1"/>
    <col min="6" max="6" width="2.28125" style="53" customWidth="1"/>
    <col min="7" max="7" width="18.421875" style="53" customWidth="1"/>
    <col min="8" max="8" width="2.28125" style="53" customWidth="1"/>
    <col min="9" max="9" width="20.8515625" style="53" customWidth="1"/>
    <col min="10" max="10" width="3.28125" style="53" customWidth="1"/>
    <col min="11" max="11" width="19.00390625" style="53" customWidth="1"/>
    <col min="12" max="12" width="2.28125" style="53" customWidth="1"/>
    <col min="13" max="13" width="14.8515625" style="53" customWidth="1"/>
    <col min="14" max="14" width="2.28125" style="53" customWidth="1"/>
    <col min="15" max="16" width="15.140625" style="53" customWidth="1"/>
    <col min="17" max="21" width="15.140625" style="53" hidden="1" customWidth="1"/>
    <col min="22" max="16384" width="15.140625" style="53" customWidth="1"/>
  </cols>
  <sheetData>
    <row r="1" spans="1:14" ht="84" customHeight="1">
      <c r="A1" s="54" t="str">
        <f>RESUMO!C5</f>
        <v>Capina Manual e Mecanizada das Vias e Logradouros Públicos da Sede do Município de Ouro Preto.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15" customHeight="1">
      <c r="A2" s="55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4" ht="18" customHeight="1">
      <c r="A3" s="55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21" ht="18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61"/>
      <c r="Q4" s="162"/>
      <c r="R4" s="61"/>
      <c r="S4" s="163"/>
      <c r="T4" s="61"/>
      <c r="U4" s="61"/>
    </row>
    <row r="5" spans="1:14" ht="15.75" customHeight="1">
      <c r="A5" s="58" t="s">
        <v>57</v>
      </c>
      <c r="B5" s="59"/>
      <c r="C5" s="59"/>
      <c r="D5" s="59"/>
      <c r="E5" s="60" t="s">
        <v>58</v>
      </c>
      <c r="F5" s="61"/>
      <c r="G5" s="61"/>
      <c r="H5" s="61"/>
      <c r="I5" s="61"/>
      <c r="J5" s="61"/>
      <c r="K5" s="61"/>
      <c r="L5" s="59"/>
      <c r="M5" s="59"/>
      <c r="N5" s="61"/>
    </row>
    <row r="6" spans="1:14" ht="15.75" customHeight="1">
      <c r="A6" s="62"/>
      <c r="B6" s="61"/>
      <c r="C6" s="61"/>
      <c r="D6" s="61" t="s">
        <v>57</v>
      </c>
      <c r="E6" s="61"/>
      <c r="F6" s="61"/>
      <c r="G6" s="61"/>
      <c r="H6" s="61"/>
      <c r="I6" s="61" t="s">
        <v>59</v>
      </c>
      <c r="J6" s="61"/>
      <c r="K6" s="136" t="s">
        <v>60</v>
      </c>
      <c r="L6" s="61"/>
      <c r="M6" s="58"/>
      <c r="N6" s="61"/>
    </row>
    <row r="7" spans="1:14" ht="15.75">
      <c r="A7" s="62"/>
      <c r="B7" s="61"/>
      <c r="C7" s="61"/>
      <c r="D7" s="61"/>
      <c r="L7" s="61"/>
      <c r="M7" s="137"/>
      <c r="N7" s="61"/>
    </row>
    <row r="8" spans="1:14" ht="15.75">
      <c r="A8" s="62"/>
      <c r="B8" s="61"/>
      <c r="C8" s="61" t="s">
        <v>57</v>
      </c>
      <c r="D8" s="61" t="s">
        <v>61</v>
      </c>
      <c r="E8" s="61" t="s">
        <v>61</v>
      </c>
      <c r="F8" s="61" t="s">
        <v>61</v>
      </c>
      <c r="G8" s="61" t="s">
        <v>61</v>
      </c>
      <c r="H8" s="61" t="s">
        <v>61</v>
      </c>
      <c r="I8" s="61" t="s">
        <v>61</v>
      </c>
      <c r="J8" s="61" t="s">
        <v>61</v>
      </c>
      <c r="K8" s="61"/>
      <c r="L8" s="61"/>
      <c r="M8" s="61"/>
      <c r="N8" s="61"/>
    </row>
    <row r="9" spans="1:14" ht="15.75">
      <c r="A9" s="63"/>
      <c r="B9" s="60" t="s">
        <v>62</v>
      </c>
      <c r="C9" s="60" t="s">
        <v>63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</row>
    <row r="10" spans="1:14" ht="15.75">
      <c r="A10" s="62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</row>
    <row r="11" spans="1:14" ht="24" customHeight="1">
      <c r="A11" s="62"/>
      <c r="B11" s="64"/>
      <c r="C11" s="65" t="s">
        <v>1</v>
      </c>
      <c r="D11" s="66"/>
      <c r="E11" s="67"/>
      <c r="F11" s="68" t="s">
        <v>64</v>
      </c>
      <c r="G11" s="69"/>
      <c r="H11" s="69"/>
      <c r="I11" s="138"/>
      <c r="J11" s="68" t="s">
        <v>299</v>
      </c>
      <c r="K11" s="66"/>
      <c r="L11" s="139"/>
      <c r="M11" s="61"/>
      <c r="N11" s="61"/>
    </row>
    <row r="12" spans="1:14" ht="24" customHeight="1">
      <c r="A12" s="62"/>
      <c r="B12" s="70"/>
      <c r="C12" s="71"/>
      <c r="D12" s="71"/>
      <c r="E12" s="72" t="s">
        <v>66</v>
      </c>
      <c r="F12" s="73"/>
      <c r="G12" s="74" t="s">
        <v>67</v>
      </c>
      <c r="H12" s="73"/>
      <c r="I12" s="72" t="s">
        <v>66</v>
      </c>
      <c r="J12" s="73"/>
      <c r="K12" s="74" t="s">
        <v>67</v>
      </c>
      <c r="L12" s="140"/>
      <c r="M12" s="58"/>
      <c r="N12" s="61"/>
    </row>
    <row r="13" spans="1:14" ht="15.75">
      <c r="A13" s="62"/>
      <c r="B13" s="75"/>
      <c r="C13" s="76" t="s">
        <v>68</v>
      </c>
      <c r="D13" s="76"/>
      <c r="E13" s="77">
        <v>1</v>
      </c>
      <c r="F13" s="78"/>
      <c r="G13" s="79">
        <v>0</v>
      </c>
      <c r="H13" s="78"/>
      <c r="I13" s="77">
        <v>8</v>
      </c>
      <c r="J13" s="78"/>
      <c r="K13" s="79">
        <v>0</v>
      </c>
      <c r="L13" s="141"/>
      <c r="M13" s="61"/>
      <c r="N13" s="61"/>
    </row>
    <row r="14" spans="1:14" ht="15.75">
      <c r="A14" s="62"/>
      <c r="B14" s="80"/>
      <c r="C14" s="81" t="s">
        <v>69</v>
      </c>
      <c r="D14" s="81"/>
      <c r="E14" s="82">
        <f>ROUND(E13/6,1)*0</f>
        <v>0</v>
      </c>
      <c r="F14" s="83"/>
      <c r="G14" s="84">
        <v>0</v>
      </c>
      <c r="H14" s="83"/>
      <c r="I14" s="82">
        <f>ROUND(I13/6,1)*0</f>
        <v>0</v>
      </c>
      <c r="J14" s="83"/>
      <c r="K14" s="84">
        <v>0</v>
      </c>
      <c r="L14" s="142"/>
      <c r="M14" s="61"/>
      <c r="N14" s="61"/>
    </row>
    <row r="15" spans="1:14" ht="15.75">
      <c r="A15" s="62"/>
      <c r="B15" s="80"/>
      <c r="C15" s="85" t="s">
        <v>70</v>
      </c>
      <c r="D15" s="81"/>
      <c r="E15" s="82">
        <f aca="true" t="shared" si="0" ref="E15:I15">E13+E14</f>
        <v>1</v>
      </c>
      <c r="F15" s="83"/>
      <c r="G15" s="84">
        <f t="shared" si="0"/>
        <v>0</v>
      </c>
      <c r="H15" s="83"/>
      <c r="I15" s="82">
        <f t="shared" si="0"/>
        <v>8</v>
      </c>
      <c r="J15" s="83"/>
      <c r="K15" s="84">
        <f>K13+K14</f>
        <v>0</v>
      </c>
      <c r="L15" s="142"/>
      <c r="M15" s="61"/>
      <c r="N15" s="61"/>
    </row>
    <row r="16" spans="1:14" ht="15.75">
      <c r="A16" s="62"/>
      <c r="B16" s="80"/>
      <c r="C16" s="81" t="s">
        <v>71</v>
      </c>
      <c r="D16" s="81"/>
      <c r="E16" s="82">
        <f aca="true" t="shared" si="1" ref="E16:I16">ROUND(E15*0.04,2)</f>
        <v>0.04</v>
      </c>
      <c r="F16" s="83"/>
      <c r="G16" s="82">
        <f t="shared" si="1"/>
        <v>0</v>
      </c>
      <c r="H16" s="83"/>
      <c r="I16" s="82">
        <f t="shared" si="1"/>
        <v>0.32</v>
      </c>
      <c r="J16" s="83"/>
      <c r="K16" s="82">
        <f>ROUND(K15*0.04,2)</f>
        <v>0</v>
      </c>
      <c r="L16" s="142"/>
      <c r="M16" s="61"/>
      <c r="N16" s="61"/>
    </row>
    <row r="17" spans="1:14" ht="15.75">
      <c r="A17" s="62"/>
      <c r="B17" s="80"/>
      <c r="C17" s="85" t="s">
        <v>70</v>
      </c>
      <c r="D17" s="81"/>
      <c r="E17" s="82">
        <v>0</v>
      </c>
      <c r="F17" s="83"/>
      <c r="G17" s="84">
        <v>0</v>
      </c>
      <c r="H17" s="83"/>
      <c r="I17" s="82">
        <v>0</v>
      </c>
      <c r="J17" s="83"/>
      <c r="K17" s="84">
        <v>0</v>
      </c>
      <c r="L17" s="142"/>
      <c r="M17" s="61"/>
      <c r="N17" s="61"/>
    </row>
    <row r="18" spans="1:14" ht="15.75">
      <c r="A18" s="62"/>
      <c r="B18" s="80"/>
      <c r="C18" s="81" t="s">
        <v>72</v>
      </c>
      <c r="D18" s="81"/>
      <c r="E18" s="82">
        <v>0</v>
      </c>
      <c r="F18" s="82"/>
      <c r="G18" s="82">
        <v>0</v>
      </c>
      <c r="H18" s="82"/>
      <c r="I18" s="82">
        <v>0</v>
      </c>
      <c r="J18" s="82"/>
      <c r="K18" s="82">
        <v>0</v>
      </c>
      <c r="L18" s="142"/>
      <c r="M18" s="61"/>
      <c r="N18" s="61"/>
    </row>
    <row r="19" spans="1:14" ht="15.75">
      <c r="A19" s="62"/>
      <c r="B19" s="86"/>
      <c r="C19" s="87" t="s">
        <v>73</v>
      </c>
      <c r="D19" s="88"/>
      <c r="E19" s="89">
        <f aca="true" t="shared" si="2" ref="E19:I19">ROUND(+E17+E18,1)</f>
        <v>0</v>
      </c>
      <c r="F19" s="90"/>
      <c r="G19" s="91">
        <f t="shared" si="2"/>
        <v>0</v>
      </c>
      <c r="H19" s="90"/>
      <c r="I19" s="89">
        <f t="shared" si="2"/>
        <v>0</v>
      </c>
      <c r="J19" s="90"/>
      <c r="K19" s="91">
        <f>ROUND(+K17+K18,1)</f>
        <v>0</v>
      </c>
      <c r="L19" s="143"/>
      <c r="M19" s="61"/>
      <c r="N19" s="61"/>
    </row>
    <row r="20" spans="1:14" ht="24" customHeight="1">
      <c r="A20" s="62"/>
      <c r="B20" s="70"/>
      <c r="C20" s="71" t="s">
        <v>74</v>
      </c>
      <c r="D20" s="71"/>
      <c r="E20" s="92">
        <f>E13</f>
        <v>1</v>
      </c>
      <c r="F20" s="71"/>
      <c r="G20" s="92">
        <v>0</v>
      </c>
      <c r="H20" s="71"/>
      <c r="I20" s="92">
        <f>I13</f>
        <v>8</v>
      </c>
      <c r="J20" s="71"/>
      <c r="K20" s="92">
        <v>0</v>
      </c>
      <c r="L20" s="144"/>
      <c r="M20" s="134"/>
      <c r="N20" s="61"/>
    </row>
    <row r="21" spans="1:14" ht="15.75">
      <c r="A21" s="62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</row>
    <row r="22" spans="1:14" ht="24" customHeight="1">
      <c r="A22" s="62"/>
      <c r="B22" s="64"/>
      <c r="C22" s="65" t="s">
        <v>1</v>
      </c>
      <c r="D22" s="66"/>
      <c r="E22" s="67"/>
      <c r="F22" s="68" t="s">
        <v>75</v>
      </c>
      <c r="G22" s="69"/>
      <c r="H22" s="69"/>
      <c r="I22" s="138"/>
      <c r="J22" s="68" t="s">
        <v>300</v>
      </c>
      <c r="K22" s="66"/>
      <c r="L22" s="139"/>
      <c r="M22" s="61"/>
      <c r="N22" s="61"/>
    </row>
    <row r="23" spans="1:14" ht="24" customHeight="1">
      <c r="A23" s="62"/>
      <c r="B23" s="70"/>
      <c r="C23" s="71"/>
      <c r="D23" s="71"/>
      <c r="E23" s="72" t="s">
        <v>66</v>
      </c>
      <c r="F23" s="73"/>
      <c r="G23" s="74" t="s">
        <v>67</v>
      </c>
      <c r="H23" s="73"/>
      <c r="I23" s="72" t="s">
        <v>66</v>
      </c>
      <c r="J23" s="73"/>
      <c r="K23" s="74" t="s">
        <v>67</v>
      </c>
      <c r="L23" s="140"/>
      <c r="M23" s="58"/>
      <c r="N23" s="61"/>
    </row>
    <row r="24" spans="1:14" ht="15.75">
      <c r="A24" s="62"/>
      <c r="B24" s="75"/>
      <c r="C24" s="76" t="s">
        <v>68</v>
      </c>
      <c r="D24" s="76"/>
      <c r="E24" s="77">
        <v>1</v>
      </c>
      <c r="F24" s="78"/>
      <c r="G24" s="79">
        <v>0</v>
      </c>
      <c r="H24" s="78"/>
      <c r="I24" s="77">
        <v>16</v>
      </c>
      <c r="J24" s="78"/>
      <c r="K24" s="79">
        <v>0</v>
      </c>
      <c r="L24" s="141"/>
      <c r="M24" s="61"/>
      <c r="N24" s="61"/>
    </row>
    <row r="25" spans="1:14" ht="15.75">
      <c r="A25" s="62"/>
      <c r="B25" s="80"/>
      <c r="C25" s="81" t="s">
        <v>69</v>
      </c>
      <c r="D25" s="81"/>
      <c r="E25" s="82">
        <f>ROUND(G16/6,1)*0</f>
        <v>0</v>
      </c>
      <c r="F25" s="83"/>
      <c r="G25" s="84">
        <v>0</v>
      </c>
      <c r="H25" s="83"/>
      <c r="I25" s="82">
        <f>ROUND(G17/6,1)*0</f>
        <v>0</v>
      </c>
      <c r="J25" s="83"/>
      <c r="K25" s="84">
        <v>0</v>
      </c>
      <c r="L25" s="142"/>
      <c r="M25" s="61"/>
      <c r="N25" s="61"/>
    </row>
    <row r="26" spans="1:14" ht="15.75">
      <c r="A26" s="62"/>
      <c r="B26" s="80"/>
      <c r="C26" s="85" t="s">
        <v>70</v>
      </c>
      <c r="D26" s="81"/>
      <c r="E26" s="82">
        <f aca="true" t="shared" si="3" ref="E26:I26">E24+E25</f>
        <v>1</v>
      </c>
      <c r="F26" s="83"/>
      <c r="G26" s="84">
        <f t="shared" si="3"/>
        <v>0</v>
      </c>
      <c r="H26" s="83"/>
      <c r="I26" s="82">
        <f t="shared" si="3"/>
        <v>16</v>
      </c>
      <c r="J26" s="83"/>
      <c r="K26" s="84">
        <f>K24+K25</f>
        <v>0</v>
      </c>
      <c r="L26" s="142"/>
      <c r="M26" s="61"/>
      <c r="N26" s="61"/>
    </row>
    <row r="27" spans="1:14" ht="15.75">
      <c r="A27" s="62"/>
      <c r="B27" s="80"/>
      <c r="C27" s="81" t="s">
        <v>77</v>
      </c>
      <c r="D27" s="81"/>
      <c r="E27" s="82">
        <f>ROUND(E26*0.04,2)</f>
        <v>0.04</v>
      </c>
      <c r="F27" s="83"/>
      <c r="G27" s="82">
        <f>ROUND(G26*0.04,2)</f>
        <v>0</v>
      </c>
      <c r="H27" s="83"/>
      <c r="I27" s="82">
        <v>0</v>
      </c>
      <c r="J27" s="83"/>
      <c r="K27" s="82">
        <f>ROUND(K26*0.04,2)</f>
        <v>0</v>
      </c>
      <c r="L27" s="142"/>
      <c r="M27" s="61"/>
      <c r="N27" s="61"/>
    </row>
    <row r="28" spans="1:14" ht="15.75">
      <c r="A28" s="62"/>
      <c r="B28" s="80"/>
      <c r="C28" s="85" t="s">
        <v>70</v>
      </c>
      <c r="D28" s="81"/>
      <c r="E28" s="82">
        <f aca="true" t="shared" si="4" ref="E28:I28">E26+E27</f>
        <v>1.04</v>
      </c>
      <c r="F28" s="83"/>
      <c r="G28" s="84">
        <f t="shared" si="4"/>
        <v>0</v>
      </c>
      <c r="H28" s="83"/>
      <c r="I28" s="82">
        <f t="shared" si="4"/>
        <v>16</v>
      </c>
      <c r="J28" s="83"/>
      <c r="K28" s="84">
        <f>K26+K27</f>
        <v>0</v>
      </c>
      <c r="L28" s="142"/>
      <c r="M28" s="61"/>
      <c r="N28" s="61"/>
    </row>
    <row r="29" spans="1:14" ht="15.75">
      <c r="A29" s="62"/>
      <c r="B29" s="80"/>
      <c r="C29" s="81" t="s">
        <v>72</v>
      </c>
      <c r="D29" s="81"/>
      <c r="E29" s="82">
        <f>0.1*E24</f>
        <v>0.1</v>
      </c>
      <c r="F29" s="82"/>
      <c r="G29" s="82">
        <f>0.1*G24</f>
        <v>0</v>
      </c>
      <c r="H29" s="82"/>
      <c r="I29" s="82">
        <v>0</v>
      </c>
      <c r="J29" s="82"/>
      <c r="K29" s="82">
        <f>0.2*K24</f>
        <v>0</v>
      </c>
      <c r="L29" s="142"/>
      <c r="M29" s="61"/>
      <c r="N29" s="61"/>
    </row>
    <row r="30" spans="1:14" ht="15.75">
      <c r="A30" s="62"/>
      <c r="B30" s="86"/>
      <c r="C30" s="87" t="s">
        <v>73</v>
      </c>
      <c r="D30" s="88"/>
      <c r="E30" s="89">
        <f aca="true" t="shared" si="5" ref="E30:I30">ROUND(+E28+E29,1)</f>
        <v>1.1</v>
      </c>
      <c r="F30" s="90"/>
      <c r="G30" s="91">
        <f t="shared" si="5"/>
        <v>0</v>
      </c>
      <c r="H30" s="90"/>
      <c r="I30" s="89">
        <f t="shared" si="5"/>
        <v>16</v>
      </c>
      <c r="J30" s="90"/>
      <c r="K30" s="91">
        <f>ROUND(+K28+K29,1)</f>
        <v>0</v>
      </c>
      <c r="L30" s="143"/>
      <c r="M30" s="61"/>
      <c r="N30" s="61"/>
    </row>
    <row r="31" spans="1:14" ht="24" customHeight="1">
      <c r="A31" s="62"/>
      <c r="B31" s="70"/>
      <c r="C31" s="71" t="s">
        <v>74</v>
      </c>
      <c r="D31" s="71"/>
      <c r="E31" s="92">
        <f aca="true" t="shared" si="6" ref="E31:I31">ROUND(E30,0)</f>
        <v>1</v>
      </c>
      <c r="F31" s="71"/>
      <c r="G31" s="92">
        <f t="shared" si="6"/>
        <v>0</v>
      </c>
      <c r="H31" s="71"/>
      <c r="I31" s="92">
        <f t="shared" si="6"/>
        <v>16</v>
      </c>
      <c r="J31" s="71"/>
      <c r="K31" s="92">
        <f>ROUND(K30,0)</f>
        <v>0</v>
      </c>
      <c r="L31" s="144"/>
      <c r="M31" s="61"/>
      <c r="N31" s="61"/>
    </row>
    <row r="32" spans="1:14" ht="24" customHeight="1">
      <c r="A32" s="62"/>
      <c r="B32" s="64"/>
      <c r="C32" s="65" t="s">
        <v>1</v>
      </c>
      <c r="D32" s="66"/>
      <c r="E32" s="67"/>
      <c r="F32" s="68" t="s">
        <v>301</v>
      </c>
      <c r="G32" s="69"/>
      <c r="H32" s="69"/>
      <c r="I32" s="138"/>
      <c r="J32" s="68"/>
      <c r="K32" s="66"/>
      <c r="L32" s="139"/>
      <c r="M32" s="61"/>
      <c r="N32" s="61"/>
    </row>
    <row r="33" spans="1:14" ht="24" customHeight="1">
      <c r="A33" s="62"/>
      <c r="B33" s="70"/>
      <c r="C33" s="71"/>
      <c r="D33" s="71"/>
      <c r="E33" s="72" t="s">
        <v>66</v>
      </c>
      <c r="F33" s="73"/>
      <c r="G33" s="74" t="s">
        <v>67</v>
      </c>
      <c r="H33" s="73"/>
      <c r="I33" s="72"/>
      <c r="J33" s="73"/>
      <c r="K33" s="74"/>
      <c r="L33" s="140"/>
      <c r="M33" s="58"/>
      <c r="N33" s="61"/>
    </row>
    <row r="34" spans="1:14" ht="15.75">
      <c r="A34" s="62"/>
      <c r="B34" s="75"/>
      <c r="C34" s="76" t="s">
        <v>68</v>
      </c>
      <c r="D34" s="76"/>
      <c r="E34" s="77">
        <v>1</v>
      </c>
      <c r="F34" s="78"/>
      <c r="G34" s="79">
        <v>0</v>
      </c>
      <c r="H34" s="78"/>
      <c r="I34" s="77"/>
      <c r="J34" s="78"/>
      <c r="K34" s="79"/>
      <c r="L34" s="141"/>
      <c r="M34" s="61"/>
      <c r="N34" s="61"/>
    </row>
    <row r="35" spans="1:14" ht="15.75">
      <c r="A35" s="62"/>
      <c r="B35" s="80"/>
      <c r="C35" s="81" t="s">
        <v>69</v>
      </c>
      <c r="D35" s="81"/>
      <c r="E35" s="82">
        <f>ROUND(E34/6,1)*0</f>
        <v>0</v>
      </c>
      <c r="F35" s="83"/>
      <c r="G35" s="84">
        <v>0</v>
      </c>
      <c r="H35" s="83"/>
      <c r="I35" s="82"/>
      <c r="J35" s="83"/>
      <c r="K35" s="84"/>
      <c r="L35" s="142"/>
      <c r="M35" s="61"/>
      <c r="N35" s="61"/>
    </row>
    <row r="36" spans="1:14" ht="15.75">
      <c r="A36" s="62"/>
      <c r="B36" s="80"/>
      <c r="C36" s="85" t="s">
        <v>70</v>
      </c>
      <c r="D36" s="81"/>
      <c r="E36" s="82">
        <f>E34+E35</f>
        <v>1</v>
      </c>
      <c r="F36" s="83"/>
      <c r="G36" s="84">
        <f>G34+G35</f>
        <v>0</v>
      </c>
      <c r="H36" s="83"/>
      <c r="I36" s="82"/>
      <c r="J36" s="83"/>
      <c r="K36" s="84"/>
      <c r="L36" s="142"/>
      <c r="M36" s="61"/>
      <c r="N36" s="61"/>
    </row>
    <row r="37" spans="1:14" ht="15.75">
      <c r="A37" s="62"/>
      <c r="B37" s="80"/>
      <c r="C37" s="81" t="s">
        <v>71</v>
      </c>
      <c r="D37" s="81"/>
      <c r="E37" s="82">
        <f>ROUND(E36*0.04,2)</f>
        <v>0.04</v>
      </c>
      <c r="F37" s="83"/>
      <c r="G37" s="82">
        <f>ROUND(G36*0.04,2)</f>
        <v>0</v>
      </c>
      <c r="H37" s="83"/>
      <c r="I37" s="82"/>
      <c r="J37" s="83"/>
      <c r="K37" s="82"/>
      <c r="L37" s="142"/>
      <c r="M37" s="61"/>
      <c r="N37" s="61"/>
    </row>
    <row r="38" spans="1:14" ht="15.75">
      <c r="A38" s="62"/>
      <c r="B38" s="80"/>
      <c r="C38" s="85" t="s">
        <v>70</v>
      </c>
      <c r="D38" s="81"/>
      <c r="E38" s="82">
        <v>0</v>
      </c>
      <c r="F38" s="83"/>
      <c r="G38" s="84">
        <v>0</v>
      </c>
      <c r="H38" s="83"/>
      <c r="I38" s="82"/>
      <c r="J38" s="83"/>
      <c r="K38" s="84"/>
      <c r="L38" s="142"/>
      <c r="M38" s="61"/>
      <c r="N38" s="61"/>
    </row>
    <row r="39" spans="1:14" ht="15.75">
      <c r="A39" s="62"/>
      <c r="B39" s="80"/>
      <c r="C39" s="81" t="s">
        <v>72</v>
      </c>
      <c r="D39" s="81"/>
      <c r="E39" s="82">
        <v>0</v>
      </c>
      <c r="F39" s="82"/>
      <c r="G39" s="82">
        <v>0</v>
      </c>
      <c r="H39" s="82"/>
      <c r="I39" s="82"/>
      <c r="J39" s="82"/>
      <c r="K39" s="82"/>
      <c r="L39" s="142"/>
      <c r="M39" s="61"/>
      <c r="N39" s="61"/>
    </row>
    <row r="40" spans="1:14" ht="15.75">
      <c r="A40" s="62"/>
      <c r="B40" s="86"/>
      <c r="C40" s="87" t="s">
        <v>73</v>
      </c>
      <c r="D40" s="88"/>
      <c r="E40" s="89">
        <f>ROUND(+E38+E39,1)</f>
        <v>0</v>
      </c>
      <c r="F40" s="90"/>
      <c r="G40" s="91">
        <f>ROUND(+G38+G39,1)</f>
        <v>0</v>
      </c>
      <c r="H40" s="90"/>
      <c r="I40" s="89"/>
      <c r="J40" s="90"/>
      <c r="K40" s="91"/>
      <c r="L40" s="143"/>
      <c r="M40" s="61"/>
      <c r="N40" s="61"/>
    </row>
    <row r="41" spans="1:14" ht="24" customHeight="1">
      <c r="A41" s="62"/>
      <c r="B41" s="70"/>
      <c r="C41" s="71" t="s">
        <v>74</v>
      </c>
      <c r="D41" s="71"/>
      <c r="E41" s="92">
        <f>E34</f>
        <v>1</v>
      </c>
      <c r="F41" s="71"/>
      <c r="G41" s="92">
        <v>0</v>
      </c>
      <c r="H41" s="71"/>
      <c r="I41" s="92"/>
      <c r="J41" s="71"/>
      <c r="K41" s="92"/>
      <c r="L41" s="144"/>
      <c r="M41" s="134"/>
      <c r="N41" s="61"/>
    </row>
    <row r="42" spans="1:14" ht="15.75">
      <c r="A42" s="62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</row>
    <row r="43" spans="1:14" ht="15.75">
      <c r="A43" s="62" t="s">
        <v>40</v>
      </c>
      <c r="B43" s="60" t="s">
        <v>78</v>
      </c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</row>
    <row r="44" spans="1:14" ht="15.75">
      <c r="A44" s="62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</row>
    <row r="45" spans="1:14" ht="24" customHeight="1">
      <c r="A45" s="62"/>
      <c r="B45" s="182"/>
      <c r="C45" s="183" t="s">
        <v>1</v>
      </c>
      <c r="D45" s="184" t="s">
        <v>57</v>
      </c>
      <c r="E45" s="185" t="s">
        <v>57</v>
      </c>
      <c r="F45" s="186"/>
      <c r="G45" s="187"/>
      <c r="H45" s="188" t="str">
        <f>F11</f>
        <v>MOTORISTA</v>
      </c>
      <c r="I45" s="199"/>
      <c r="J45" s="199" t="s">
        <v>61</v>
      </c>
      <c r="K45" s="187"/>
      <c r="L45" s="188" t="str">
        <f>J11</f>
        <v>OPERADOR DE ROÇADEIRA</v>
      </c>
      <c r="M45" s="199"/>
      <c r="N45" s="200"/>
    </row>
    <row r="46" spans="1:14" ht="13.5" customHeight="1">
      <c r="A46" s="62"/>
      <c r="B46" s="70"/>
      <c r="C46" s="71"/>
      <c r="D46" s="71"/>
      <c r="E46" s="101"/>
      <c r="F46" s="101"/>
      <c r="G46" s="72" t="s">
        <v>66</v>
      </c>
      <c r="H46" s="73"/>
      <c r="I46" s="147" t="s">
        <v>67</v>
      </c>
      <c r="J46" s="73"/>
      <c r="K46" s="72"/>
      <c r="L46" s="73"/>
      <c r="M46" s="147"/>
      <c r="N46" s="201"/>
    </row>
    <row r="47" spans="1:14" ht="15.75">
      <c r="A47" s="62"/>
      <c r="B47" s="189"/>
      <c r="C47" s="61" t="s">
        <v>79</v>
      </c>
      <c r="D47" s="61" t="s">
        <v>57</v>
      </c>
      <c r="E47" s="190" t="s">
        <v>80</v>
      </c>
      <c r="F47" s="190"/>
      <c r="G47" s="191">
        <f>G49/G48</f>
        <v>7.041635427272727</v>
      </c>
      <c r="H47" s="135"/>
      <c r="I47" s="202">
        <f aca="true" t="shared" si="7" ref="I47:I50">G47</f>
        <v>7.041635427272727</v>
      </c>
      <c r="J47" s="135"/>
      <c r="K47" s="191">
        <f>K49/K48</f>
        <v>4.420954545454546</v>
      </c>
      <c r="L47" s="135"/>
      <c r="M47" s="202">
        <f aca="true" t="shared" si="8" ref="M47:M50">K47</f>
        <v>4.420954545454546</v>
      </c>
      <c r="N47" s="203"/>
    </row>
    <row r="48" spans="1:14" ht="15.75">
      <c r="A48" s="62"/>
      <c r="B48" s="189"/>
      <c r="C48" s="61" t="s">
        <v>81</v>
      </c>
      <c r="D48" s="61" t="s">
        <v>57</v>
      </c>
      <c r="E48" s="192" t="s">
        <v>57</v>
      </c>
      <c r="F48" s="190"/>
      <c r="G48" s="108">
        <v>220</v>
      </c>
      <c r="H48" s="109"/>
      <c r="I48" s="151">
        <f t="shared" si="7"/>
        <v>220</v>
      </c>
      <c r="J48" s="109"/>
      <c r="K48" s="108">
        <v>220</v>
      </c>
      <c r="L48" s="109"/>
      <c r="M48" s="151">
        <f t="shared" si="8"/>
        <v>220</v>
      </c>
      <c r="N48" s="204"/>
    </row>
    <row r="49" spans="1:14" ht="15.75">
      <c r="A49" s="62"/>
      <c r="B49" s="189"/>
      <c r="C49" s="61"/>
      <c r="D49" s="61" t="s">
        <v>57</v>
      </c>
      <c r="E49" s="192" t="s">
        <v>82</v>
      </c>
      <c r="F49" s="190"/>
      <c r="G49" s="105">
        <f>1455.02*1.0647</f>
        <v>1549.159794</v>
      </c>
      <c r="H49" s="135"/>
      <c r="I49" s="149">
        <f t="shared" si="7"/>
        <v>1549.159794</v>
      </c>
      <c r="J49" s="135"/>
      <c r="K49" s="118">
        <v>972.61</v>
      </c>
      <c r="L49" s="166"/>
      <c r="M49" s="209">
        <f t="shared" si="8"/>
        <v>972.61</v>
      </c>
      <c r="N49" s="203"/>
    </row>
    <row r="50" spans="1:14" ht="15.75">
      <c r="A50" s="62"/>
      <c r="B50" s="189"/>
      <c r="C50" s="61" t="s">
        <v>83</v>
      </c>
      <c r="D50" s="61" t="s">
        <v>57</v>
      </c>
      <c r="E50" s="192" t="s">
        <v>57</v>
      </c>
      <c r="F50" s="190"/>
      <c r="G50" s="105">
        <f>937*0.4</f>
        <v>374.8</v>
      </c>
      <c r="H50" s="135"/>
      <c r="I50" s="149">
        <f t="shared" si="7"/>
        <v>374.8</v>
      </c>
      <c r="J50" s="135"/>
      <c r="K50" s="105">
        <v>0</v>
      </c>
      <c r="L50" s="135"/>
      <c r="M50" s="149">
        <f t="shared" si="8"/>
        <v>0</v>
      </c>
      <c r="N50" s="203"/>
    </row>
    <row r="51" spans="1:14" ht="15.75">
      <c r="A51" s="62"/>
      <c r="B51" s="189"/>
      <c r="C51" s="61"/>
      <c r="D51" s="61" t="s">
        <v>57</v>
      </c>
      <c r="E51" s="192" t="s">
        <v>70</v>
      </c>
      <c r="F51" s="190"/>
      <c r="G51" s="110">
        <f aca="true" t="shared" si="9" ref="G51:K51">G49+G50</f>
        <v>1923.9597939999999</v>
      </c>
      <c r="H51" s="111"/>
      <c r="I51" s="154">
        <f t="shared" si="9"/>
        <v>1923.9597939999999</v>
      </c>
      <c r="J51" s="111"/>
      <c r="K51" s="110">
        <f t="shared" si="9"/>
        <v>972.61</v>
      </c>
      <c r="L51" s="111"/>
      <c r="M51" s="154">
        <f>M49+M50</f>
        <v>972.61</v>
      </c>
      <c r="N51" s="204"/>
    </row>
    <row r="52" spans="1:14" ht="15.75">
      <c r="A52" s="62"/>
      <c r="B52" s="189"/>
      <c r="C52" s="61" t="s">
        <v>84</v>
      </c>
      <c r="D52" s="61" t="s">
        <v>57</v>
      </c>
      <c r="E52" s="192" t="s">
        <v>57</v>
      </c>
      <c r="F52" s="190"/>
      <c r="G52" s="105">
        <f aca="true" t="shared" si="10" ref="G52:K52">ROUND($G$106*25.25*G47*1.5,2)</f>
        <v>133.35</v>
      </c>
      <c r="H52" s="135"/>
      <c r="I52" s="105">
        <f t="shared" si="10"/>
        <v>133.35</v>
      </c>
      <c r="J52" s="135"/>
      <c r="K52" s="105">
        <f t="shared" si="10"/>
        <v>83.72</v>
      </c>
      <c r="L52" s="135"/>
      <c r="M52" s="105">
        <f>ROUND($G$106*25.25*M47*1.5,2)</f>
        <v>83.72</v>
      </c>
      <c r="N52" s="203"/>
    </row>
    <row r="53" spans="1:14" ht="15.75">
      <c r="A53" s="62"/>
      <c r="B53" s="189"/>
      <c r="C53" s="61" t="s">
        <v>85</v>
      </c>
      <c r="D53" s="61"/>
      <c r="E53" s="190"/>
      <c r="F53" s="190"/>
      <c r="G53" s="105">
        <v>0</v>
      </c>
      <c r="H53" s="135"/>
      <c r="I53" s="149">
        <f>ROUND(4.33*(313/12)*I47*G107,2)</f>
        <v>159.06</v>
      </c>
      <c r="J53" s="135"/>
      <c r="K53" s="105">
        <v>0</v>
      </c>
      <c r="L53" s="135"/>
      <c r="M53" s="149">
        <f>ROUND(4.33*(313/12)*M47*G107,2)</f>
        <v>99.86</v>
      </c>
      <c r="N53" s="203"/>
    </row>
    <row r="54" spans="1:14" ht="15.75">
      <c r="A54" s="62"/>
      <c r="B54" s="189"/>
      <c r="C54" s="193" t="s">
        <v>86</v>
      </c>
      <c r="D54" s="193" t="s">
        <v>57</v>
      </c>
      <c r="E54" s="194" t="s">
        <v>57</v>
      </c>
      <c r="F54" s="193"/>
      <c r="G54" s="114">
        <f>ROUND(10/12*7.33*G47*2,2)</f>
        <v>86.03</v>
      </c>
      <c r="H54" s="195"/>
      <c r="I54" s="155">
        <v>0</v>
      </c>
      <c r="J54" s="195"/>
      <c r="K54" s="114">
        <f>ROUND(10/12*7.33*K47*2,2)</f>
        <v>54.01</v>
      </c>
      <c r="L54" s="195"/>
      <c r="M54" s="155">
        <v>0</v>
      </c>
      <c r="N54" s="203"/>
    </row>
    <row r="55" spans="1:14" ht="15.75">
      <c r="A55" s="62"/>
      <c r="B55" s="189"/>
      <c r="C55" s="61" t="s">
        <v>87</v>
      </c>
      <c r="D55" s="61" t="s">
        <v>57</v>
      </c>
      <c r="E55" s="58" t="s">
        <v>57</v>
      </c>
      <c r="F55" s="61"/>
      <c r="G55" s="110">
        <v>0</v>
      </c>
      <c r="H55" s="111"/>
      <c r="I55" s="154">
        <f>ROUND((10/12*7.33*I47*2)+(10/12*4.33*I47*2*G107),2)</f>
        <v>96.19</v>
      </c>
      <c r="J55" s="111"/>
      <c r="K55" s="110">
        <v>0</v>
      </c>
      <c r="L55" s="111"/>
      <c r="M55" s="154">
        <f>ROUND((10/12*7.33*M47*2)+(10/12*4.33*M47*2*G107),2)</f>
        <v>60.39</v>
      </c>
      <c r="N55" s="204"/>
    </row>
    <row r="56" spans="1:14" ht="15.75">
      <c r="A56" s="62"/>
      <c r="B56" s="189"/>
      <c r="C56" s="61"/>
      <c r="D56" s="61" t="s">
        <v>57</v>
      </c>
      <c r="E56" s="58" t="s">
        <v>88</v>
      </c>
      <c r="F56" s="61"/>
      <c r="G56" s="105">
        <f aca="true" t="shared" si="11" ref="G56:K56">SUM(G51:G55)</f>
        <v>2143.339794</v>
      </c>
      <c r="H56" s="135"/>
      <c r="I56" s="149">
        <f t="shared" si="11"/>
        <v>2312.559794</v>
      </c>
      <c r="J56" s="135"/>
      <c r="K56" s="105">
        <f t="shared" si="11"/>
        <v>1110.34</v>
      </c>
      <c r="L56" s="135"/>
      <c r="M56" s="149">
        <f>SUM(M51:M55)</f>
        <v>1216.58</v>
      </c>
      <c r="N56" s="205"/>
    </row>
    <row r="57" spans="1:14" ht="15.75">
      <c r="A57" s="62"/>
      <c r="B57" s="189"/>
      <c r="C57" s="61" t="s">
        <v>89</v>
      </c>
      <c r="D57" s="61"/>
      <c r="E57" s="58"/>
      <c r="F57" s="61"/>
      <c r="G57" s="105">
        <f aca="true" t="shared" si="12" ref="G57:K57">ROUND((1+$G$108)*G56,2)</f>
        <v>3885.66</v>
      </c>
      <c r="H57" s="135"/>
      <c r="I57" s="105">
        <f t="shared" si="12"/>
        <v>4192.44</v>
      </c>
      <c r="J57" s="135"/>
      <c r="K57" s="105">
        <f t="shared" si="12"/>
        <v>2012.94</v>
      </c>
      <c r="L57" s="135"/>
      <c r="M57" s="105">
        <f>ROUND((1+$G$108)*M56,2)</f>
        <v>2205.54</v>
      </c>
      <c r="N57" s="205"/>
    </row>
    <row r="58" spans="1:14" ht="15.75">
      <c r="A58" s="62"/>
      <c r="B58" s="189"/>
      <c r="C58" s="117" t="s">
        <v>90</v>
      </c>
      <c r="D58" s="61"/>
      <c r="E58" s="58"/>
      <c r="F58" s="61"/>
      <c r="G58" s="105">
        <f>149.06*1.0647</f>
        <v>158.704182</v>
      </c>
      <c r="H58" s="135"/>
      <c r="I58" s="149">
        <f aca="true" t="shared" si="13" ref="I58:I62">G58</f>
        <v>158.704182</v>
      </c>
      <c r="J58" s="135"/>
      <c r="K58" s="105">
        <v>158.58</v>
      </c>
      <c r="L58" s="135"/>
      <c r="M58" s="149">
        <f aca="true" t="shared" si="14" ref="M58:M62">K58</f>
        <v>158.58</v>
      </c>
      <c r="N58" s="205"/>
    </row>
    <row r="59" spans="1:14" ht="15.75">
      <c r="A59" s="62"/>
      <c r="B59" s="189"/>
      <c r="C59" s="117" t="s">
        <v>91</v>
      </c>
      <c r="D59" s="61"/>
      <c r="E59" s="58"/>
      <c r="F59" s="61"/>
      <c r="G59" s="105">
        <f>G60</f>
        <v>13.2253485</v>
      </c>
      <c r="H59" s="135"/>
      <c r="I59" s="149">
        <f t="shared" si="13"/>
        <v>13.2253485</v>
      </c>
      <c r="J59" s="135"/>
      <c r="K59" s="105">
        <f>K60</f>
        <v>13.215000000000002</v>
      </c>
      <c r="L59" s="135"/>
      <c r="M59" s="149">
        <f t="shared" si="14"/>
        <v>13.215000000000002</v>
      </c>
      <c r="N59" s="205"/>
    </row>
    <row r="60" spans="1:14" ht="15.75">
      <c r="A60" s="62"/>
      <c r="B60" s="189"/>
      <c r="C60" s="103" t="s">
        <v>92</v>
      </c>
      <c r="D60" s="61"/>
      <c r="E60" s="58"/>
      <c r="F60" s="61"/>
      <c r="G60" s="118">
        <f>G58/12</f>
        <v>13.2253485</v>
      </c>
      <c r="H60" s="135"/>
      <c r="I60" s="149">
        <f t="shared" si="13"/>
        <v>13.2253485</v>
      </c>
      <c r="J60" s="135"/>
      <c r="K60" s="118">
        <f>K58/12</f>
        <v>13.215000000000002</v>
      </c>
      <c r="L60" s="135"/>
      <c r="M60" s="149">
        <f t="shared" si="14"/>
        <v>13.215000000000002</v>
      </c>
      <c r="N60" s="205"/>
    </row>
    <row r="61" spans="1:14" ht="15.75">
      <c r="A61" s="62"/>
      <c r="B61" s="189"/>
      <c r="C61" s="117" t="s">
        <v>93</v>
      </c>
      <c r="D61" s="103"/>
      <c r="E61" s="116"/>
      <c r="F61" s="103"/>
      <c r="G61" s="118">
        <f>11.45*26.08*0.8*1.0647</f>
        <v>254.34916416</v>
      </c>
      <c r="H61" s="106"/>
      <c r="I61" s="149">
        <f t="shared" si="13"/>
        <v>254.34916416</v>
      </c>
      <c r="J61" s="106"/>
      <c r="K61" s="118">
        <f>12.18*26.08*0.8</f>
        <v>254.12351999999998</v>
      </c>
      <c r="L61" s="106"/>
      <c r="M61" s="149">
        <f t="shared" si="14"/>
        <v>254.12351999999998</v>
      </c>
      <c r="N61" s="205"/>
    </row>
    <row r="62" spans="1:14" ht="15.75">
      <c r="A62" s="62"/>
      <c r="B62" s="70"/>
      <c r="C62" s="119" t="s">
        <v>94</v>
      </c>
      <c r="D62" s="119"/>
      <c r="E62" s="120"/>
      <c r="F62" s="119"/>
      <c r="G62" s="110">
        <f>IF(($M$106*$M$107*26)-(G51*0.06)&lt;0,0,($M$106*$M$107*26)-(G51*0.06))</f>
        <v>32.76241236000003</v>
      </c>
      <c r="H62" s="111"/>
      <c r="I62" s="154">
        <f t="shared" si="13"/>
        <v>32.76241236000003</v>
      </c>
      <c r="J62" s="111"/>
      <c r="K62" s="110">
        <f>IF(($M$106*$M$107*26)-(K51*0.06)&lt;0,0,($M$106*$M$107*26)-(K51*0.06))</f>
        <v>89.84340000000002</v>
      </c>
      <c r="L62" s="111"/>
      <c r="M62" s="154">
        <f t="shared" si="14"/>
        <v>89.84340000000002</v>
      </c>
      <c r="N62" s="206"/>
    </row>
    <row r="63" spans="1:14" ht="24" customHeight="1">
      <c r="A63" s="62"/>
      <c r="B63" s="70"/>
      <c r="C63" s="71" t="s">
        <v>95</v>
      </c>
      <c r="D63" s="71" t="s">
        <v>57</v>
      </c>
      <c r="E63" s="101" t="s">
        <v>96</v>
      </c>
      <c r="F63" s="71"/>
      <c r="G63" s="207">
        <f aca="true" t="shared" si="15" ref="G63:K63">SUM(G57:G62)</f>
        <v>4357.92645552</v>
      </c>
      <c r="H63" s="197"/>
      <c r="I63" s="207">
        <f t="shared" si="15"/>
        <v>4664.70645552</v>
      </c>
      <c r="J63" s="197"/>
      <c r="K63" s="207">
        <f t="shared" si="15"/>
        <v>2541.9169200000006</v>
      </c>
      <c r="L63" s="197"/>
      <c r="M63" s="207">
        <f>SUM(M57:M62)</f>
        <v>2734.5169200000005</v>
      </c>
      <c r="N63" s="206"/>
    </row>
    <row r="64" spans="1:14" ht="15.75">
      <c r="A64" s="62"/>
      <c r="B64" s="61"/>
      <c r="C64" s="61" t="s">
        <v>61</v>
      </c>
      <c r="D64" s="61" t="s">
        <v>61</v>
      </c>
      <c r="E64" s="58" t="s">
        <v>61</v>
      </c>
      <c r="F64" s="61" t="s">
        <v>61</v>
      </c>
      <c r="G64" s="61" t="s">
        <v>61</v>
      </c>
      <c r="H64" s="61" t="s">
        <v>61</v>
      </c>
      <c r="I64" s="61" t="s">
        <v>61</v>
      </c>
      <c r="J64" s="61" t="s">
        <v>61</v>
      </c>
      <c r="K64" s="61" t="s">
        <v>61</v>
      </c>
      <c r="L64" s="61" t="s">
        <v>61</v>
      </c>
      <c r="M64" s="61" t="s">
        <v>61</v>
      </c>
      <c r="N64" s="135"/>
    </row>
    <row r="65" spans="1:14" ht="24" customHeight="1">
      <c r="A65" s="62"/>
      <c r="B65" s="182"/>
      <c r="C65" s="183" t="s">
        <v>1</v>
      </c>
      <c r="D65" s="184" t="s">
        <v>57</v>
      </c>
      <c r="E65" s="185" t="s">
        <v>57</v>
      </c>
      <c r="F65" s="186"/>
      <c r="G65" s="187"/>
      <c r="H65" s="188" t="str">
        <f>F22</f>
        <v>ENCARREGADO DE CAMPO</v>
      </c>
      <c r="I65" s="199"/>
      <c r="J65" s="199" t="s">
        <v>61</v>
      </c>
      <c r="K65" s="187"/>
      <c r="L65" s="188" t="str">
        <f>J22</f>
        <v>CARRINHEIRO</v>
      </c>
      <c r="M65" s="199"/>
      <c r="N65" s="200"/>
    </row>
    <row r="66" spans="1:14" ht="13.5" customHeight="1">
      <c r="A66" s="62"/>
      <c r="B66" s="70"/>
      <c r="C66" s="71"/>
      <c r="D66" s="71"/>
      <c r="E66" s="101"/>
      <c r="F66" s="101"/>
      <c r="G66" s="72" t="s">
        <v>66</v>
      </c>
      <c r="H66" s="73"/>
      <c r="I66" s="147" t="s">
        <v>67</v>
      </c>
      <c r="J66" s="73"/>
      <c r="K66" s="72" t="s">
        <v>66</v>
      </c>
      <c r="L66" s="73"/>
      <c r="M66" s="147" t="s">
        <v>67</v>
      </c>
      <c r="N66" s="201"/>
    </row>
    <row r="67" spans="1:14" ht="15.75">
      <c r="A67" s="62"/>
      <c r="B67" s="189"/>
      <c r="C67" s="61" t="s">
        <v>79</v>
      </c>
      <c r="D67" s="61" t="s">
        <v>57</v>
      </c>
      <c r="E67" s="190" t="s">
        <v>80</v>
      </c>
      <c r="F67" s="190"/>
      <c r="G67" s="105">
        <f>ROUND(G69/G68,2)</f>
        <v>9.09</v>
      </c>
      <c r="H67" s="135"/>
      <c r="I67" s="149">
        <f aca="true" t="shared" si="16" ref="I67:I70">G67</f>
        <v>9.09</v>
      </c>
      <c r="J67" s="135"/>
      <c r="K67" s="105">
        <f>ROUND(K69/K68,2)</f>
        <v>4.42</v>
      </c>
      <c r="L67" s="135"/>
      <c r="M67" s="149">
        <f aca="true" t="shared" si="17" ref="M67:M70">K67</f>
        <v>4.42</v>
      </c>
      <c r="N67" s="203"/>
    </row>
    <row r="68" spans="1:14" ht="15.75">
      <c r="A68" s="62"/>
      <c r="B68" s="189"/>
      <c r="C68" s="61" t="s">
        <v>81</v>
      </c>
      <c r="D68" s="61" t="s">
        <v>57</v>
      </c>
      <c r="E68" s="192" t="s">
        <v>57</v>
      </c>
      <c r="F68" s="190"/>
      <c r="G68" s="108">
        <v>220</v>
      </c>
      <c r="H68" s="109"/>
      <c r="I68" s="151">
        <f aca="true" t="shared" si="18" ref="I68:M68">G68</f>
        <v>220</v>
      </c>
      <c r="J68" s="109"/>
      <c r="K68" s="108">
        <f t="shared" si="18"/>
        <v>220</v>
      </c>
      <c r="L68" s="109"/>
      <c r="M68" s="151">
        <f t="shared" si="18"/>
        <v>220</v>
      </c>
      <c r="N68" s="204"/>
    </row>
    <row r="69" spans="1:14" ht="15.75">
      <c r="A69" s="62"/>
      <c r="B69" s="189"/>
      <c r="C69" s="61"/>
      <c r="D69" s="61" t="s">
        <v>57</v>
      </c>
      <c r="E69" s="192" t="s">
        <v>82</v>
      </c>
      <c r="F69" s="190"/>
      <c r="G69" s="105">
        <v>2000</v>
      </c>
      <c r="H69" s="135"/>
      <c r="I69" s="149">
        <f t="shared" si="16"/>
        <v>2000</v>
      </c>
      <c r="J69" s="135"/>
      <c r="K69" s="118">
        <v>972.61</v>
      </c>
      <c r="L69" s="135"/>
      <c r="M69" s="149">
        <f t="shared" si="17"/>
        <v>972.61</v>
      </c>
      <c r="N69" s="203"/>
    </row>
    <row r="70" spans="1:14" ht="15.75">
      <c r="A70" s="62"/>
      <c r="B70" s="189"/>
      <c r="C70" s="61" t="s">
        <v>83</v>
      </c>
      <c r="D70" s="61" t="s">
        <v>57</v>
      </c>
      <c r="E70" s="192" t="s">
        <v>57</v>
      </c>
      <c r="F70" s="190"/>
      <c r="G70" s="105">
        <v>0</v>
      </c>
      <c r="H70" s="135"/>
      <c r="I70" s="149">
        <f t="shared" si="16"/>
        <v>0</v>
      </c>
      <c r="J70" s="135"/>
      <c r="K70" s="105">
        <v>0</v>
      </c>
      <c r="L70" s="135"/>
      <c r="M70" s="149">
        <f t="shared" si="17"/>
        <v>0</v>
      </c>
      <c r="N70" s="203"/>
    </row>
    <row r="71" spans="1:14" ht="15.75">
      <c r="A71" s="62"/>
      <c r="B71" s="189"/>
      <c r="C71" s="61"/>
      <c r="D71" s="61" t="s">
        <v>57</v>
      </c>
      <c r="E71" s="192" t="s">
        <v>70</v>
      </c>
      <c r="F71" s="190"/>
      <c r="G71" s="110">
        <f aca="true" t="shared" si="19" ref="G71:K71">G69+G70</f>
        <v>2000</v>
      </c>
      <c r="H71" s="111"/>
      <c r="I71" s="154">
        <f t="shared" si="19"/>
        <v>2000</v>
      </c>
      <c r="J71" s="111"/>
      <c r="K71" s="110">
        <f t="shared" si="19"/>
        <v>972.61</v>
      </c>
      <c r="L71" s="111"/>
      <c r="M71" s="154">
        <f>M69+M70</f>
        <v>972.61</v>
      </c>
      <c r="N71" s="204"/>
    </row>
    <row r="72" spans="1:14" ht="15.75">
      <c r="A72" s="62"/>
      <c r="B72" s="189"/>
      <c r="C72" s="61" t="s">
        <v>84</v>
      </c>
      <c r="D72" s="61" t="s">
        <v>57</v>
      </c>
      <c r="E72" s="192" t="s">
        <v>57</v>
      </c>
      <c r="F72" s="190"/>
      <c r="G72" s="105">
        <f aca="true" t="shared" si="20" ref="G72:K72">ROUND($G$106*25.25*G67*1.5,2)</f>
        <v>172.14</v>
      </c>
      <c r="H72" s="135"/>
      <c r="I72" s="105">
        <f t="shared" si="20"/>
        <v>172.14</v>
      </c>
      <c r="J72" s="135"/>
      <c r="K72" s="105">
        <f t="shared" si="20"/>
        <v>83.7</v>
      </c>
      <c r="L72" s="135"/>
      <c r="M72" s="105">
        <f>ROUND($G$106*25.25*M67*1.5,2)</f>
        <v>83.7</v>
      </c>
      <c r="N72" s="203"/>
    </row>
    <row r="73" spans="1:14" ht="15.75">
      <c r="A73" s="62"/>
      <c r="B73" s="189"/>
      <c r="C73" s="61" t="s">
        <v>85</v>
      </c>
      <c r="D73" s="61"/>
      <c r="E73" s="190"/>
      <c r="F73" s="190"/>
      <c r="G73" s="105">
        <v>0</v>
      </c>
      <c r="H73" s="135"/>
      <c r="I73" s="149">
        <f>ROUND(4.33*(313/12)*I67*G107,2)</f>
        <v>205.33</v>
      </c>
      <c r="J73" s="135"/>
      <c r="K73" s="105">
        <v>0</v>
      </c>
      <c r="L73" s="135"/>
      <c r="M73" s="149">
        <f>ROUND(4.33*(313/12)*M67*G107,2)</f>
        <v>99.84</v>
      </c>
      <c r="N73" s="203"/>
    </row>
    <row r="74" spans="1:14" ht="15.75">
      <c r="A74" s="62"/>
      <c r="B74" s="189"/>
      <c r="C74" s="193" t="s">
        <v>86</v>
      </c>
      <c r="D74" s="193" t="s">
        <v>57</v>
      </c>
      <c r="E74" s="194" t="s">
        <v>57</v>
      </c>
      <c r="F74" s="193"/>
      <c r="G74" s="114">
        <f>ROUND(10/12*7.33*G67*2,2)</f>
        <v>111.05</v>
      </c>
      <c r="H74" s="195"/>
      <c r="I74" s="155">
        <v>0</v>
      </c>
      <c r="J74" s="195"/>
      <c r="K74" s="114">
        <f>ROUND(10/12*7.33*K67*2,2)</f>
        <v>54</v>
      </c>
      <c r="L74" s="195"/>
      <c r="M74" s="149">
        <v>0</v>
      </c>
      <c r="N74" s="203"/>
    </row>
    <row r="75" spans="1:14" ht="15.75">
      <c r="A75" s="62"/>
      <c r="B75" s="189"/>
      <c r="C75" s="61" t="s">
        <v>87</v>
      </c>
      <c r="D75" s="61" t="s">
        <v>57</v>
      </c>
      <c r="E75" s="58" t="s">
        <v>57</v>
      </c>
      <c r="F75" s="61"/>
      <c r="G75" s="110">
        <v>0</v>
      </c>
      <c r="H75" s="111"/>
      <c r="I75" s="154">
        <f>ROUND((10/12*7.33*I67*2)+(10/12*4.33*I67*2*G107),2)</f>
        <v>124.17</v>
      </c>
      <c r="J75" s="111"/>
      <c r="K75" s="110">
        <v>0</v>
      </c>
      <c r="L75" s="111"/>
      <c r="M75" s="154">
        <f>ROUND((10/12*7.33*M67*2)+(10/12*4.33*M67*2*G107),2)</f>
        <v>60.38</v>
      </c>
      <c r="N75" s="204"/>
    </row>
    <row r="76" spans="1:14" ht="15.75">
      <c r="A76" s="62"/>
      <c r="B76" s="189"/>
      <c r="C76" s="61"/>
      <c r="D76" s="61" t="s">
        <v>57</v>
      </c>
      <c r="E76" s="58" t="s">
        <v>88</v>
      </c>
      <c r="F76" s="61"/>
      <c r="G76" s="105">
        <f aca="true" t="shared" si="21" ref="G76:K76">SUM(G71:G75)</f>
        <v>2283.19</v>
      </c>
      <c r="H76" s="135"/>
      <c r="I76" s="149">
        <f t="shared" si="21"/>
        <v>2501.64</v>
      </c>
      <c r="J76" s="135"/>
      <c r="K76" s="105">
        <f t="shared" si="21"/>
        <v>1110.31</v>
      </c>
      <c r="L76" s="135"/>
      <c r="M76" s="149">
        <f>SUM(M71:M75)</f>
        <v>1216.53</v>
      </c>
      <c r="N76" s="205"/>
    </row>
    <row r="77" spans="1:14" ht="15.75">
      <c r="A77" s="62"/>
      <c r="B77" s="189"/>
      <c r="C77" s="61" t="s">
        <v>89</v>
      </c>
      <c r="D77" s="61"/>
      <c r="E77" s="58"/>
      <c r="F77" s="61"/>
      <c r="G77" s="105">
        <f aca="true" t="shared" si="22" ref="G77:K77">ROUND((1+$G$108)*G76,2)</f>
        <v>4139.2</v>
      </c>
      <c r="H77" s="135"/>
      <c r="I77" s="105">
        <f t="shared" si="22"/>
        <v>4535.22</v>
      </c>
      <c r="J77" s="135"/>
      <c r="K77" s="105">
        <f t="shared" si="22"/>
        <v>2012.88</v>
      </c>
      <c r="L77" s="135"/>
      <c r="M77" s="105">
        <f>ROUND((1+$G$108)*M76,2)</f>
        <v>2205.45</v>
      </c>
      <c r="N77" s="205"/>
    </row>
    <row r="78" spans="1:14" ht="15.75">
      <c r="A78" s="62"/>
      <c r="B78" s="189"/>
      <c r="C78" s="117" t="s">
        <v>90</v>
      </c>
      <c r="D78" s="61"/>
      <c r="E78" s="58"/>
      <c r="F78" s="61"/>
      <c r="G78" s="105">
        <v>158.58</v>
      </c>
      <c r="H78" s="135"/>
      <c r="I78" s="149">
        <f aca="true" t="shared" si="23" ref="I78:I82">G78</f>
        <v>158.58</v>
      </c>
      <c r="J78" s="135"/>
      <c r="K78" s="105">
        <v>158.58</v>
      </c>
      <c r="L78" s="135"/>
      <c r="M78" s="149">
        <f aca="true" t="shared" si="24" ref="M78:M82">K78</f>
        <v>158.58</v>
      </c>
      <c r="N78" s="205"/>
    </row>
    <row r="79" spans="1:14" ht="15.75">
      <c r="A79" s="62"/>
      <c r="B79" s="189"/>
      <c r="C79" s="117" t="s">
        <v>91</v>
      </c>
      <c r="D79" s="61"/>
      <c r="E79" s="58"/>
      <c r="F79" s="61"/>
      <c r="G79" s="105">
        <f>G80</f>
        <v>13.215000000000002</v>
      </c>
      <c r="H79" s="135"/>
      <c r="I79" s="149">
        <f t="shared" si="23"/>
        <v>13.215000000000002</v>
      </c>
      <c r="J79" s="135"/>
      <c r="K79" s="105">
        <f>K80</f>
        <v>13.215000000000002</v>
      </c>
      <c r="L79" s="135"/>
      <c r="M79" s="149">
        <f t="shared" si="24"/>
        <v>13.215000000000002</v>
      </c>
      <c r="N79" s="205"/>
    </row>
    <row r="80" spans="1:14" ht="15.75">
      <c r="A80" s="62"/>
      <c r="B80" s="189"/>
      <c r="C80" s="103" t="s">
        <v>92</v>
      </c>
      <c r="D80" s="61"/>
      <c r="E80" s="58"/>
      <c r="F80" s="61"/>
      <c r="G80" s="118">
        <f>G78/12</f>
        <v>13.215000000000002</v>
      </c>
      <c r="H80" s="135"/>
      <c r="I80" s="149">
        <f t="shared" si="23"/>
        <v>13.215000000000002</v>
      </c>
      <c r="J80" s="135"/>
      <c r="K80" s="118">
        <f>K78/12</f>
        <v>13.215000000000002</v>
      </c>
      <c r="L80" s="135"/>
      <c r="M80" s="149">
        <f t="shared" si="24"/>
        <v>13.215000000000002</v>
      </c>
      <c r="N80" s="205"/>
    </row>
    <row r="81" spans="1:14" ht="15.75">
      <c r="A81" s="62"/>
      <c r="B81" s="189"/>
      <c r="C81" s="117" t="s">
        <v>93</v>
      </c>
      <c r="D81" s="61"/>
      <c r="E81" s="58"/>
      <c r="F81" s="61"/>
      <c r="G81" s="118">
        <f>12.18*26.08*0.8</f>
        <v>254.12351999999998</v>
      </c>
      <c r="H81" s="106"/>
      <c r="I81" s="149">
        <f t="shared" si="23"/>
        <v>254.12351999999998</v>
      </c>
      <c r="J81" s="106"/>
      <c r="K81" s="118">
        <f>12.18*26.08*0.8</f>
        <v>254.12351999999998</v>
      </c>
      <c r="L81" s="106"/>
      <c r="M81" s="149">
        <f t="shared" si="24"/>
        <v>254.12351999999998</v>
      </c>
      <c r="N81" s="205"/>
    </row>
    <row r="82" spans="1:14" ht="15.75">
      <c r="A82" s="62"/>
      <c r="B82" s="70"/>
      <c r="C82" s="119" t="s">
        <v>94</v>
      </c>
      <c r="D82" s="119" t="s">
        <v>57</v>
      </c>
      <c r="E82" s="120" t="s">
        <v>57</v>
      </c>
      <c r="F82" s="119"/>
      <c r="G82" s="110">
        <f>IF(($M$106*$M$107*26)-(G71*0.06)&lt;0,0,($M$106*$M$107*26)-(G71*0.06))</f>
        <v>28.200000000000017</v>
      </c>
      <c r="H82" s="111"/>
      <c r="I82" s="154">
        <f t="shared" si="23"/>
        <v>28.200000000000017</v>
      </c>
      <c r="J82" s="111"/>
      <c r="K82" s="110">
        <f>IF(($M$106*$M$107*26)-(K71*0.06)&lt;0,0,($M$106*$M$107*26)-(K71*0.06))</f>
        <v>89.84340000000002</v>
      </c>
      <c r="L82" s="111"/>
      <c r="M82" s="154">
        <f t="shared" si="24"/>
        <v>89.84340000000002</v>
      </c>
      <c r="N82" s="206"/>
    </row>
    <row r="83" spans="1:14" ht="24" customHeight="1">
      <c r="A83" s="62"/>
      <c r="B83" s="70"/>
      <c r="C83" s="71" t="s">
        <v>95</v>
      </c>
      <c r="D83" s="71" t="s">
        <v>57</v>
      </c>
      <c r="E83" s="101" t="s">
        <v>96</v>
      </c>
      <c r="F83" s="71"/>
      <c r="G83" s="196">
        <f aca="true" t="shared" si="25" ref="G83:K83">SUM(G77:G82)</f>
        <v>4606.53352</v>
      </c>
      <c r="H83" s="197"/>
      <c r="I83" s="207">
        <f t="shared" si="25"/>
        <v>5002.55352</v>
      </c>
      <c r="J83" s="197"/>
      <c r="K83" s="196">
        <f t="shared" si="25"/>
        <v>2541.8569200000006</v>
      </c>
      <c r="L83" s="197"/>
      <c r="M83" s="207">
        <f>SUM(M77:M82)</f>
        <v>2734.4269200000003</v>
      </c>
      <c r="N83" s="206"/>
    </row>
    <row r="84" spans="1:14" ht="15.75">
      <c r="A84" s="62"/>
      <c r="B84" s="61"/>
      <c r="C84" s="61" t="s">
        <v>61</v>
      </c>
      <c r="D84" s="61" t="s">
        <v>61</v>
      </c>
      <c r="E84" s="58" t="s">
        <v>61</v>
      </c>
      <c r="F84" s="61" t="s">
        <v>61</v>
      </c>
      <c r="G84" s="61" t="s">
        <v>61</v>
      </c>
      <c r="H84" s="61" t="s">
        <v>61</v>
      </c>
      <c r="I84" s="61" t="s">
        <v>61</v>
      </c>
      <c r="J84" s="61" t="s">
        <v>61</v>
      </c>
      <c r="K84" s="61" t="s">
        <v>61</v>
      </c>
      <c r="L84" s="61" t="s">
        <v>61</v>
      </c>
      <c r="M84" s="61" t="s">
        <v>61</v>
      </c>
      <c r="N84" s="135"/>
    </row>
    <row r="85" spans="1:14" ht="24" customHeight="1">
      <c r="A85" s="62"/>
      <c r="B85" s="182"/>
      <c r="C85" s="183" t="s">
        <v>1</v>
      </c>
      <c r="D85" s="184" t="s">
        <v>57</v>
      </c>
      <c r="E85" s="185" t="s">
        <v>57</v>
      </c>
      <c r="F85" s="186"/>
      <c r="G85" s="187"/>
      <c r="H85" s="188" t="str">
        <f>F32</f>
        <v>OPERADOR DE CAPINADEIRA</v>
      </c>
      <c r="I85" s="199"/>
      <c r="J85" s="199" t="s">
        <v>61</v>
      </c>
      <c r="K85" s="187"/>
      <c r="L85" s="188"/>
      <c r="M85" s="199"/>
      <c r="N85" s="200"/>
    </row>
    <row r="86" spans="1:14" ht="13.5" customHeight="1">
      <c r="A86" s="62"/>
      <c r="B86" s="70"/>
      <c r="C86" s="71"/>
      <c r="D86" s="71"/>
      <c r="E86" s="101"/>
      <c r="F86" s="101"/>
      <c r="G86" s="72" t="s">
        <v>66</v>
      </c>
      <c r="H86" s="73"/>
      <c r="I86" s="147" t="s">
        <v>67</v>
      </c>
      <c r="J86" s="73"/>
      <c r="K86" s="72"/>
      <c r="L86" s="73"/>
      <c r="M86" s="147"/>
      <c r="N86" s="201"/>
    </row>
    <row r="87" spans="1:14" ht="15.75">
      <c r="A87" s="62"/>
      <c r="B87" s="189"/>
      <c r="C87" s="61" t="s">
        <v>79</v>
      </c>
      <c r="D87" s="61" t="s">
        <v>57</v>
      </c>
      <c r="E87" s="190" t="s">
        <v>80</v>
      </c>
      <c r="F87" s="190"/>
      <c r="G87" s="210">
        <f>G89/G88</f>
        <v>7.041635427272727</v>
      </c>
      <c r="H87" s="135"/>
      <c r="I87" s="212">
        <f aca="true" t="shared" si="26" ref="I87:I90">G87</f>
        <v>7.041635427272727</v>
      </c>
      <c r="J87" s="135"/>
      <c r="K87" s="105"/>
      <c r="L87" s="135"/>
      <c r="M87" s="149"/>
      <c r="N87" s="203"/>
    </row>
    <row r="88" spans="1:14" ht="15.75">
      <c r="A88" s="62"/>
      <c r="B88" s="189"/>
      <c r="C88" s="61" t="s">
        <v>81</v>
      </c>
      <c r="D88" s="61" t="s">
        <v>57</v>
      </c>
      <c r="E88" s="192" t="s">
        <v>57</v>
      </c>
      <c r="F88" s="190"/>
      <c r="G88" s="108">
        <v>220</v>
      </c>
      <c r="H88" s="109"/>
      <c r="I88" s="151">
        <f t="shared" si="26"/>
        <v>220</v>
      </c>
      <c r="J88" s="109"/>
      <c r="K88" s="108"/>
      <c r="L88" s="109"/>
      <c r="M88" s="151"/>
      <c r="N88" s="204"/>
    </row>
    <row r="89" spans="1:14" ht="15.75">
      <c r="A89" s="62"/>
      <c r="B89" s="189"/>
      <c r="C89" s="61"/>
      <c r="D89" s="61" t="s">
        <v>57</v>
      </c>
      <c r="E89" s="192" t="s">
        <v>82</v>
      </c>
      <c r="F89" s="190"/>
      <c r="G89" s="105">
        <f>G49</f>
        <v>1549.159794</v>
      </c>
      <c r="H89" s="135"/>
      <c r="I89" s="149">
        <f t="shared" si="26"/>
        <v>1549.159794</v>
      </c>
      <c r="J89" s="135"/>
      <c r="K89" s="105"/>
      <c r="L89" s="135"/>
      <c r="M89" s="149"/>
      <c r="N89" s="203"/>
    </row>
    <row r="90" spans="1:14" ht="15.75">
      <c r="A90" s="62"/>
      <c r="B90" s="189"/>
      <c r="C90" s="61" t="s">
        <v>83</v>
      </c>
      <c r="D90" s="61" t="s">
        <v>57</v>
      </c>
      <c r="E90" s="192" t="s">
        <v>57</v>
      </c>
      <c r="F90" s="190"/>
      <c r="G90" s="105">
        <f>G50</f>
        <v>374.8</v>
      </c>
      <c r="H90" s="135"/>
      <c r="I90" s="149">
        <f t="shared" si="26"/>
        <v>374.8</v>
      </c>
      <c r="J90" s="135"/>
      <c r="K90" s="105"/>
      <c r="L90" s="135"/>
      <c r="M90" s="149"/>
      <c r="N90" s="203"/>
    </row>
    <row r="91" spans="1:14" ht="15.75">
      <c r="A91" s="62"/>
      <c r="B91" s="189"/>
      <c r="C91" s="61"/>
      <c r="D91" s="61" t="s">
        <v>57</v>
      </c>
      <c r="E91" s="192" t="s">
        <v>70</v>
      </c>
      <c r="F91" s="190"/>
      <c r="G91" s="110">
        <f>G89+G90</f>
        <v>1923.9597939999999</v>
      </c>
      <c r="H91" s="111"/>
      <c r="I91" s="154">
        <f>I89+I90</f>
        <v>1923.9597939999999</v>
      </c>
      <c r="J91" s="111"/>
      <c r="K91" s="110"/>
      <c r="L91" s="111"/>
      <c r="M91" s="154"/>
      <c r="N91" s="204"/>
    </row>
    <row r="92" spans="1:14" ht="15.75">
      <c r="A92" s="62"/>
      <c r="B92" s="189"/>
      <c r="C92" s="61" t="s">
        <v>84</v>
      </c>
      <c r="D92" s="61" t="s">
        <v>57</v>
      </c>
      <c r="E92" s="192" t="s">
        <v>57</v>
      </c>
      <c r="F92" s="190"/>
      <c r="G92" s="105">
        <f>ROUND($G$106*25.25*G87*1.5,2)</f>
        <v>133.35</v>
      </c>
      <c r="H92" s="135"/>
      <c r="I92" s="105">
        <f>ROUND($G$106*25.25*I87*1.5,2)</f>
        <v>133.35</v>
      </c>
      <c r="J92" s="135"/>
      <c r="K92" s="105"/>
      <c r="L92" s="135"/>
      <c r="M92" s="105"/>
      <c r="N92" s="203"/>
    </row>
    <row r="93" spans="1:14" ht="15.75">
      <c r="A93" s="62"/>
      <c r="B93" s="189"/>
      <c r="C93" s="61" t="s">
        <v>85</v>
      </c>
      <c r="D93" s="61"/>
      <c r="E93" s="190"/>
      <c r="F93" s="190"/>
      <c r="G93" s="105">
        <v>0</v>
      </c>
      <c r="H93" s="135"/>
      <c r="I93" s="149">
        <f>ROUND(4.33*(313/12)*I87*G127,2)</f>
        <v>0</v>
      </c>
      <c r="J93" s="135"/>
      <c r="K93" s="105"/>
      <c r="L93" s="135"/>
      <c r="M93" s="149"/>
      <c r="N93" s="203"/>
    </row>
    <row r="94" spans="1:14" ht="15.75">
      <c r="A94" s="62"/>
      <c r="B94" s="189"/>
      <c r="C94" s="193" t="s">
        <v>86</v>
      </c>
      <c r="D94" s="193" t="s">
        <v>57</v>
      </c>
      <c r="E94" s="194" t="s">
        <v>57</v>
      </c>
      <c r="F94" s="193"/>
      <c r="G94" s="114">
        <f>ROUND(10/12*7.33*G87*2,2)</f>
        <v>86.03</v>
      </c>
      <c r="H94" s="195"/>
      <c r="I94" s="155">
        <v>0</v>
      </c>
      <c r="J94" s="195"/>
      <c r="K94" s="114"/>
      <c r="L94" s="195"/>
      <c r="M94" s="149"/>
      <c r="N94" s="203"/>
    </row>
    <row r="95" spans="1:14" ht="15.75">
      <c r="A95" s="62"/>
      <c r="B95" s="189"/>
      <c r="C95" s="61" t="s">
        <v>87</v>
      </c>
      <c r="D95" s="61" t="s">
        <v>57</v>
      </c>
      <c r="E95" s="58" t="s">
        <v>57</v>
      </c>
      <c r="F95" s="61"/>
      <c r="G95" s="110">
        <v>0</v>
      </c>
      <c r="H95" s="111"/>
      <c r="I95" s="154">
        <f>ROUND((10/12*7.33*I87*2)+(10/12*4.33*I87*2*G107),2)</f>
        <v>96.19</v>
      </c>
      <c r="J95" s="111"/>
      <c r="K95" s="110"/>
      <c r="L95" s="111"/>
      <c r="M95" s="154"/>
      <c r="N95" s="204"/>
    </row>
    <row r="96" spans="1:14" ht="15.75">
      <c r="A96" s="62"/>
      <c r="B96" s="189"/>
      <c r="C96" s="61"/>
      <c r="D96" s="61" t="s">
        <v>57</v>
      </c>
      <c r="E96" s="58" t="s">
        <v>88</v>
      </c>
      <c r="F96" s="61"/>
      <c r="G96" s="105">
        <f>SUM(G91:G95)</f>
        <v>2143.339794</v>
      </c>
      <c r="H96" s="135"/>
      <c r="I96" s="149">
        <f>SUM(I91:I95)</f>
        <v>2153.499794</v>
      </c>
      <c r="J96" s="135"/>
      <c r="K96" s="105"/>
      <c r="L96" s="135"/>
      <c r="M96" s="149"/>
      <c r="N96" s="205"/>
    </row>
    <row r="97" spans="1:14" ht="15.75">
      <c r="A97" s="62"/>
      <c r="B97" s="189"/>
      <c r="C97" s="61" t="s">
        <v>89</v>
      </c>
      <c r="D97" s="61"/>
      <c r="E97" s="58"/>
      <c r="F97" s="61"/>
      <c r="G97" s="105">
        <f>ROUND((1+$G$108)*G96,2)</f>
        <v>3885.66</v>
      </c>
      <c r="H97" s="135"/>
      <c r="I97" s="105">
        <f>ROUND((1+$G$108)*I96,2)</f>
        <v>3904.08</v>
      </c>
      <c r="J97" s="135"/>
      <c r="K97" s="105"/>
      <c r="L97" s="135"/>
      <c r="M97" s="105"/>
      <c r="N97" s="205"/>
    </row>
    <row r="98" spans="1:14" ht="15.75">
      <c r="A98" s="62"/>
      <c r="B98" s="189"/>
      <c r="C98" s="117" t="s">
        <v>90</v>
      </c>
      <c r="D98" s="61"/>
      <c r="E98" s="58"/>
      <c r="F98" s="61"/>
      <c r="G98" s="105">
        <f>149.06*1.0647</f>
        <v>158.704182</v>
      </c>
      <c r="H98" s="135"/>
      <c r="I98" s="149">
        <f aca="true" t="shared" si="27" ref="I98:I102">G98</f>
        <v>158.704182</v>
      </c>
      <c r="J98" s="135"/>
      <c r="K98" s="105"/>
      <c r="L98" s="135"/>
      <c r="M98" s="149"/>
      <c r="N98" s="205"/>
    </row>
    <row r="99" spans="1:14" ht="15.75">
      <c r="A99" s="62"/>
      <c r="B99" s="189"/>
      <c r="C99" s="117" t="s">
        <v>91</v>
      </c>
      <c r="D99" s="61"/>
      <c r="E99" s="58"/>
      <c r="F99" s="61"/>
      <c r="G99" s="105">
        <f>G100</f>
        <v>13.2253485</v>
      </c>
      <c r="H99" s="135"/>
      <c r="I99" s="149">
        <f t="shared" si="27"/>
        <v>13.2253485</v>
      </c>
      <c r="J99" s="135"/>
      <c r="K99" s="105"/>
      <c r="L99" s="135"/>
      <c r="M99" s="149"/>
      <c r="N99" s="205"/>
    </row>
    <row r="100" spans="1:14" ht="15.75">
      <c r="A100" s="62"/>
      <c r="B100" s="189"/>
      <c r="C100" s="103" t="s">
        <v>92</v>
      </c>
      <c r="D100" s="61"/>
      <c r="E100" s="58"/>
      <c r="F100" s="61"/>
      <c r="G100" s="118">
        <f>G98/12</f>
        <v>13.2253485</v>
      </c>
      <c r="H100" s="135"/>
      <c r="I100" s="149">
        <f t="shared" si="27"/>
        <v>13.2253485</v>
      </c>
      <c r="J100" s="135"/>
      <c r="K100" s="118"/>
      <c r="L100" s="135"/>
      <c r="M100" s="149"/>
      <c r="N100" s="205"/>
    </row>
    <row r="101" spans="1:14" ht="15.75">
      <c r="A101" s="62"/>
      <c r="B101" s="189"/>
      <c r="C101" s="117" t="s">
        <v>93</v>
      </c>
      <c r="D101" s="61"/>
      <c r="E101" s="58"/>
      <c r="F101" s="61"/>
      <c r="G101" s="118">
        <f>11.45*26.08*0.8*1.0647</f>
        <v>254.34916416</v>
      </c>
      <c r="H101" s="106"/>
      <c r="I101" s="149">
        <f t="shared" si="27"/>
        <v>254.34916416</v>
      </c>
      <c r="J101" s="106"/>
      <c r="K101" s="118"/>
      <c r="L101" s="106"/>
      <c r="M101" s="149"/>
      <c r="N101" s="205"/>
    </row>
    <row r="102" spans="1:14" ht="15.75">
      <c r="A102" s="62"/>
      <c r="B102" s="70"/>
      <c r="C102" s="119" t="s">
        <v>94</v>
      </c>
      <c r="D102" s="119" t="s">
        <v>57</v>
      </c>
      <c r="E102" s="120" t="s">
        <v>57</v>
      </c>
      <c r="F102" s="119"/>
      <c r="G102" s="110">
        <f>IF(($M$106*$M$107*26)-(G91*0.06)&lt;0,0,($M$106*$M$107*26)-(G91*0.06))</f>
        <v>32.76241236000003</v>
      </c>
      <c r="H102" s="111"/>
      <c r="I102" s="154">
        <f t="shared" si="27"/>
        <v>32.76241236000003</v>
      </c>
      <c r="J102" s="111"/>
      <c r="K102" s="110"/>
      <c r="L102" s="111"/>
      <c r="M102" s="154"/>
      <c r="N102" s="206"/>
    </row>
    <row r="103" spans="1:14" ht="24" customHeight="1">
      <c r="A103" s="62"/>
      <c r="B103" s="70"/>
      <c r="C103" s="71" t="s">
        <v>95</v>
      </c>
      <c r="D103" s="71" t="s">
        <v>57</v>
      </c>
      <c r="E103" s="101" t="s">
        <v>96</v>
      </c>
      <c r="F103" s="71"/>
      <c r="G103" s="196">
        <f>SUM(G97:G102)</f>
        <v>4357.92645552</v>
      </c>
      <c r="H103" s="197"/>
      <c r="I103" s="207">
        <f>SUM(I97:I102)</f>
        <v>4376.34645552</v>
      </c>
      <c r="J103" s="197"/>
      <c r="K103" s="196"/>
      <c r="L103" s="197"/>
      <c r="M103" s="207"/>
      <c r="N103" s="206"/>
    </row>
    <row r="104" spans="1:14" ht="15.75">
      <c r="A104" s="62"/>
      <c r="B104" s="61"/>
      <c r="C104" s="61" t="s">
        <v>61</v>
      </c>
      <c r="D104" s="61" t="s">
        <v>61</v>
      </c>
      <c r="E104" s="58" t="s">
        <v>61</v>
      </c>
      <c r="F104" s="61" t="s">
        <v>61</v>
      </c>
      <c r="G104" s="61" t="s">
        <v>61</v>
      </c>
      <c r="H104" s="61" t="s">
        <v>61</v>
      </c>
      <c r="I104" s="61" t="s">
        <v>61</v>
      </c>
      <c r="J104" s="61" t="s">
        <v>61</v>
      </c>
      <c r="K104" s="61" t="s">
        <v>61</v>
      </c>
      <c r="L104" s="61" t="s">
        <v>61</v>
      </c>
      <c r="M104" s="61" t="s">
        <v>61</v>
      </c>
      <c r="N104" s="135"/>
    </row>
    <row r="105" spans="1:14" ht="15.75">
      <c r="A105" s="62"/>
      <c r="B105" s="93"/>
      <c r="C105" s="96"/>
      <c r="D105" s="96"/>
      <c r="E105" s="126" t="s">
        <v>97</v>
      </c>
      <c r="F105" s="96"/>
      <c r="G105" s="127">
        <v>1</v>
      </c>
      <c r="H105" s="61"/>
      <c r="I105" s="93"/>
      <c r="J105" s="96"/>
      <c r="K105" s="96" t="s">
        <v>98</v>
      </c>
      <c r="L105" s="96"/>
      <c r="M105" s="159"/>
      <c r="N105" s="135"/>
    </row>
    <row r="106" spans="1:14" ht="15.75">
      <c r="A106" s="62"/>
      <c r="B106" s="102"/>
      <c r="C106" s="103"/>
      <c r="D106" s="103"/>
      <c r="E106" s="116" t="s">
        <v>99</v>
      </c>
      <c r="F106" s="103"/>
      <c r="G106" s="128">
        <v>0.5</v>
      </c>
      <c r="H106" s="61"/>
      <c r="I106" s="102"/>
      <c r="J106" s="103"/>
      <c r="K106" s="116" t="s">
        <v>100</v>
      </c>
      <c r="L106" s="103"/>
      <c r="M106" s="160">
        <f>'COLETA RSU'!$M$73</f>
        <v>2.85</v>
      </c>
      <c r="N106" s="135"/>
    </row>
    <row r="107" spans="1:14" ht="15.75">
      <c r="A107" s="62"/>
      <c r="B107" s="102"/>
      <c r="C107" s="103"/>
      <c r="D107" s="103"/>
      <c r="E107" s="116" t="s">
        <v>101</v>
      </c>
      <c r="F107" s="103"/>
      <c r="G107" s="129">
        <v>0.2</v>
      </c>
      <c r="H107" s="61"/>
      <c r="I107" s="102"/>
      <c r="J107" s="103"/>
      <c r="K107" s="116" t="s">
        <v>102</v>
      </c>
      <c r="L107" s="103"/>
      <c r="M107" s="150">
        <v>2</v>
      </c>
      <c r="N107" s="135"/>
    </row>
    <row r="108" spans="1:14" ht="15.75">
      <c r="A108" s="62"/>
      <c r="B108" s="121"/>
      <c r="C108" s="130"/>
      <c r="D108" s="130"/>
      <c r="E108" s="131" t="s">
        <v>103</v>
      </c>
      <c r="F108" s="130"/>
      <c r="G108" s="132">
        <f>'Enc. Sociais'!$D$34</f>
        <v>0.8129000000000001</v>
      </c>
      <c r="H108" s="61"/>
      <c r="I108" s="121"/>
      <c r="J108" s="130"/>
      <c r="K108" s="131" t="s">
        <v>104</v>
      </c>
      <c r="L108" s="130"/>
      <c r="M108" s="161">
        <v>0.06</v>
      </c>
      <c r="N108" s="135"/>
    </row>
    <row r="109" spans="1:14" ht="15.75">
      <c r="A109" s="62"/>
      <c r="B109" s="103"/>
      <c r="C109" s="103"/>
      <c r="D109" s="103"/>
      <c r="E109" s="116"/>
      <c r="F109" s="103"/>
      <c r="G109" s="133"/>
      <c r="H109" s="61"/>
      <c r="I109" s="103"/>
      <c r="J109" s="103"/>
      <c r="K109" s="116"/>
      <c r="L109" s="103"/>
      <c r="M109" s="133"/>
      <c r="N109" s="135"/>
    </row>
    <row r="110" spans="1:14" ht="15.75">
      <c r="A110" s="62"/>
      <c r="B110" s="103" t="s">
        <v>105</v>
      </c>
      <c r="C110" s="103"/>
      <c r="D110" s="103"/>
      <c r="E110" s="116"/>
      <c r="F110" s="103"/>
      <c r="G110" s="133"/>
      <c r="H110" s="61"/>
      <c r="I110" s="103"/>
      <c r="J110" s="103"/>
      <c r="K110" s="116"/>
      <c r="L110" s="103"/>
      <c r="M110" s="133"/>
      <c r="N110" s="135"/>
    </row>
    <row r="111" spans="1:14" ht="15.75">
      <c r="A111" s="62"/>
      <c r="B111" s="103"/>
      <c r="C111" s="103"/>
      <c r="D111" s="103"/>
      <c r="E111" s="116"/>
      <c r="F111" s="103"/>
      <c r="G111" s="133"/>
      <c r="H111" s="61"/>
      <c r="I111" s="103"/>
      <c r="J111" s="103"/>
      <c r="K111" s="116"/>
      <c r="L111" s="103"/>
      <c r="M111" s="133"/>
      <c r="N111" s="135"/>
    </row>
    <row r="112" spans="1:14" ht="15.75">
      <c r="A112" s="62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135"/>
    </row>
    <row r="113" spans="1:14" ht="15.75">
      <c r="A113" s="63"/>
      <c r="B113" s="60" t="s">
        <v>43</v>
      </c>
      <c r="C113" s="60" t="s">
        <v>106</v>
      </c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135"/>
    </row>
    <row r="114" spans="1:14" ht="15.75">
      <c r="A114" s="62"/>
      <c r="B114" s="61"/>
      <c r="C114" s="61"/>
      <c r="D114" s="61"/>
      <c r="E114" s="61"/>
      <c r="F114" s="61"/>
      <c r="G114" s="61"/>
      <c r="H114" s="61"/>
      <c r="I114" s="134"/>
      <c r="J114" s="61"/>
      <c r="K114" s="135"/>
      <c r="L114" s="61"/>
      <c r="M114" s="135"/>
      <c r="N114" s="135"/>
    </row>
    <row r="115" spans="1:14" ht="15.75">
      <c r="A115" s="62"/>
      <c r="B115" s="61"/>
      <c r="C115" s="60" t="s">
        <v>107</v>
      </c>
      <c r="D115" s="61"/>
      <c r="E115" s="61"/>
      <c r="F115" s="61"/>
      <c r="G115" s="61"/>
      <c r="H115" s="61"/>
      <c r="I115" s="134"/>
      <c r="J115" s="61"/>
      <c r="K115" s="135"/>
      <c r="L115" s="61"/>
      <c r="M115" s="135"/>
      <c r="N115" s="135"/>
    </row>
    <row r="116" spans="1:14" ht="15.75">
      <c r="A116" s="62"/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135"/>
    </row>
    <row r="117" spans="1:14" ht="15.75">
      <c r="A117" s="62"/>
      <c r="B117" s="61"/>
      <c r="C117" s="58" t="s">
        <v>66</v>
      </c>
      <c r="D117" s="61"/>
      <c r="E117" s="61"/>
      <c r="F117" s="61"/>
      <c r="G117" s="134"/>
      <c r="H117" s="61"/>
      <c r="I117" s="135"/>
      <c r="J117" s="61"/>
      <c r="K117" s="61"/>
      <c r="L117" s="61"/>
      <c r="M117" s="135"/>
      <c r="N117" s="135"/>
    </row>
    <row r="118" spans="1:14" ht="15.75">
      <c r="A118" s="62"/>
      <c r="B118" s="61"/>
      <c r="C118" s="58" t="s">
        <v>108</v>
      </c>
      <c r="D118" s="61"/>
      <c r="E118" s="61">
        <f>E20</f>
        <v>1</v>
      </c>
      <c r="F118" s="61"/>
      <c r="G118" s="134"/>
      <c r="H118" s="61"/>
      <c r="I118" s="61"/>
      <c r="J118" s="61"/>
      <c r="K118" s="61"/>
      <c r="L118" s="61"/>
      <c r="M118" s="61"/>
      <c r="N118" s="135"/>
    </row>
    <row r="119" spans="1:14" ht="15.75">
      <c r="A119" s="62"/>
      <c r="B119" s="61"/>
      <c r="C119" s="58" t="s">
        <v>96</v>
      </c>
      <c r="D119" s="61"/>
      <c r="E119" s="135">
        <f>G63</f>
        <v>4357.92645552</v>
      </c>
      <c r="F119" s="61"/>
      <c r="G119" s="135">
        <f>ROUND((+E119*E118),2)</f>
        <v>4357.93</v>
      </c>
      <c r="H119" s="61"/>
      <c r="I119" s="61"/>
      <c r="J119" s="61"/>
      <c r="K119" s="61"/>
      <c r="L119" s="61"/>
      <c r="M119" s="135"/>
      <c r="N119" s="135"/>
    </row>
    <row r="120" spans="1:14" ht="15.75">
      <c r="A120" s="62"/>
      <c r="B120" s="61"/>
      <c r="C120" s="58"/>
      <c r="D120" s="61"/>
      <c r="E120" s="61" t="s">
        <v>61</v>
      </c>
      <c r="F120" s="61"/>
      <c r="G120" s="134"/>
      <c r="H120" s="61"/>
      <c r="I120" s="61"/>
      <c r="J120" s="61"/>
      <c r="K120" s="61"/>
      <c r="L120" s="61"/>
      <c r="M120" s="61"/>
      <c r="N120" s="135"/>
    </row>
    <row r="121" spans="1:14" ht="15.75">
      <c r="A121" s="62"/>
      <c r="B121" s="61"/>
      <c r="C121" s="60" t="s">
        <v>299</v>
      </c>
      <c r="D121" s="61"/>
      <c r="E121" s="61"/>
      <c r="F121" s="61"/>
      <c r="G121" s="61"/>
      <c r="H121" s="61"/>
      <c r="I121" s="134"/>
      <c r="J121" s="61"/>
      <c r="K121" s="135"/>
      <c r="L121" s="61"/>
      <c r="M121" s="135"/>
      <c r="N121" s="61"/>
    </row>
    <row r="122" spans="1:14" ht="15.75">
      <c r="A122" s="62"/>
      <c r="B122" s="61"/>
      <c r="C122" s="61"/>
      <c r="D122" s="61"/>
      <c r="E122" s="61"/>
      <c r="F122" s="61"/>
      <c r="G122" s="134"/>
      <c r="H122" s="61"/>
      <c r="I122" s="135"/>
      <c r="J122" s="61"/>
      <c r="K122" s="135"/>
      <c r="L122" s="61"/>
      <c r="M122" s="61"/>
      <c r="N122" s="61"/>
    </row>
    <row r="123" spans="1:14" ht="15.75">
      <c r="A123" s="62"/>
      <c r="B123" s="61"/>
      <c r="C123" s="58" t="s">
        <v>66</v>
      </c>
      <c r="D123" s="61"/>
      <c r="E123" s="61"/>
      <c r="F123" s="61"/>
      <c r="G123" s="134"/>
      <c r="H123" s="61"/>
      <c r="I123" s="135"/>
      <c r="J123" s="61"/>
      <c r="K123" s="135"/>
      <c r="L123" s="61"/>
      <c r="M123" s="61"/>
      <c r="N123" s="61"/>
    </row>
    <row r="124" spans="1:14" ht="15.75">
      <c r="A124" s="62"/>
      <c r="B124" s="61"/>
      <c r="C124" s="58" t="s">
        <v>108</v>
      </c>
      <c r="D124" s="61"/>
      <c r="E124" s="211">
        <f>I20</f>
        <v>8</v>
      </c>
      <c r="F124" s="61"/>
      <c r="G124" s="134"/>
      <c r="H124" s="61"/>
      <c r="I124" s="61"/>
      <c r="J124" s="61"/>
      <c r="K124" s="135"/>
      <c r="L124" s="61"/>
      <c r="M124" s="61"/>
      <c r="N124" s="61"/>
    </row>
    <row r="125" spans="1:14" ht="15.75">
      <c r="A125" s="62"/>
      <c r="B125" s="61"/>
      <c r="C125" s="58" t="s">
        <v>96</v>
      </c>
      <c r="D125" s="61"/>
      <c r="E125" s="135">
        <f>K63</f>
        <v>2541.9169200000006</v>
      </c>
      <c r="F125" s="61"/>
      <c r="G125" s="135">
        <f>ROUND((+E125*E124),2)</f>
        <v>20335.34</v>
      </c>
      <c r="H125" s="61"/>
      <c r="I125" s="61"/>
      <c r="J125" s="61"/>
      <c r="K125" s="61"/>
      <c r="L125" s="61"/>
      <c r="M125" s="61"/>
      <c r="N125" s="61"/>
    </row>
    <row r="126" spans="1:14" ht="15.75">
      <c r="A126" s="62"/>
      <c r="B126" s="61"/>
      <c r="C126" s="58"/>
      <c r="D126" s="61"/>
      <c r="E126" s="61" t="s">
        <v>61</v>
      </c>
      <c r="F126" s="61"/>
      <c r="G126" s="134"/>
      <c r="H126" s="61"/>
      <c r="I126" s="61"/>
      <c r="J126" s="61"/>
      <c r="K126" s="61"/>
      <c r="L126" s="61"/>
      <c r="M126" s="61"/>
      <c r="N126" s="61"/>
    </row>
    <row r="127" spans="1:14" ht="15.75">
      <c r="A127" s="62"/>
      <c r="B127" s="61"/>
      <c r="C127" s="60" t="s">
        <v>75</v>
      </c>
      <c r="D127" s="61"/>
      <c r="E127" s="61"/>
      <c r="F127" s="61"/>
      <c r="G127" s="61"/>
      <c r="H127" s="61"/>
      <c r="I127" s="134"/>
      <c r="J127" s="61"/>
      <c r="K127" s="135"/>
      <c r="L127" s="61"/>
      <c r="M127" s="135"/>
      <c r="N127" s="61"/>
    </row>
    <row r="128" spans="1:14" ht="15.75">
      <c r="A128" s="62"/>
      <c r="B128" s="61"/>
      <c r="C128" s="61"/>
      <c r="D128" s="61"/>
      <c r="E128" s="61"/>
      <c r="F128" s="61"/>
      <c r="G128" s="134"/>
      <c r="H128" s="61"/>
      <c r="I128" s="135"/>
      <c r="J128" s="61"/>
      <c r="K128" s="135"/>
      <c r="L128" s="61"/>
      <c r="M128" s="61"/>
      <c r="N128" s="61"/>
    </row>
    <row r="129" spans="1:14" ht="15.75">
      <c r="A129" s="62"/>
      <c r="B129" s="61"/>
      <c r="C129" s="58" t="s">
        <v>66</v>
      </c>
      <c r="D129" s="61"/>
      <c r="E129" s="61"/>
      <c r="F129" s="61"/>
      <c r="G129" s="134"/>
      <c r="H129" s="61"/>
      <c r="I129" s="135"/>
      <c r="J129" s="61"/>
      <c r="K129" s="135"/>
      <c r="L129" s="61"/>
      <c r="M129" s="61"/>
      <c r="N129" s="61"/>
    </row>
    <row r="130" spans="1:14" ht="15.75">
      <c r="A130" s="62"/>
      <c r="B130" s="61"/>
      <c r="C130" s="58" t="s">
        <v>108</v>
      </c>
      <c r="D130" s="61"/>
      <c r="E130" s="134">
        <f>E31</f>
        <v>1</v>
      </c>
      <c r="F130" s="61"/>
      <c r="G130" s="134"/>
      <c r="H130" s="61"/>
      <c r="I130" s="61"/>
      <c r="J130" s="61"/>
      <c r="K130" s="135"/>
      <c r="L130" s="61"/>
      <c r="M130" s="61"/>
      <c r="N130" s="61"/>
    </row>
    <row r="131" spans="1:14" ht="15.75">
      <c r="A131" s="62"/>
      <c r="B131" s="61"/>
      <c r="C131" s="58" t="s">
        <v>96</v>
      </c>
      <c r="D131" s="61"/>
      <c r="E131" s="135">
        <f>G83</f>
        <v>4606.53352</v>
      </c>
      <c r="F131" s="61"/>
      <c r="G131" s="135">
        <f>ROUND((+E131*E130),2)</f>
        <v>4606.53</v>
      </c>
      <c r="H131" s="61"/>
      <c r="I131" s="61"/>
      <c r="J131" s="61"/>
      <c r="K131" s="61"/>
      <c r="L131" s="61"/>
      <c r="M131" s="61"/>
      <c r="N131" s="61"/>
    </row>
    <row r="132" spans="1:14" ht="15.75">
      <c r="A132" s="62"/>
      <c r="B132" s="61"/>
      <c r="C132" s="58"/>
      <c r="D132" s="61"/>
      <c r="E132" s="61" t="s">
        <v>61</v>
      </c>
      <c r="F132" s="61"/>
      <c r="G132" s="134"/>
      <c r="H132" s="61"/>
      <c r="I132" s="61"/>
      <c r="J132" s="61"/>
      <c r="K132" s="61"/>
      <c r="L132" s="61"/>
      <c r="M132" s="61"/>
      <c r="N132" s="61"/>
    </row>
    <row r="133" spans="1:14" ht="15.75">
      <c r="A133" s="62"/>
      <c r="B133" s="61"/>
      <c r="C133" s="60" t="s">
        <v>300</v>
      </c>
      <c r="D133" s="61"/>
      <c r="E133" s="61"/>
      <c r="F133" s="61"/>
      <c r="G133" s="61"/>
      <c r="H133" s="61"/>
      <c r="I133" s="134"/>
      <c r="J133" s="61"/>
      <c r="K133" s="135"/>
      <c r="L133" s="61"/>
      <c r="M133" s="135"/>
      <c r="N133" s="61"/>
    </row>
    <row r="134" spans="1:14" ht="15.75">
      <c r="A134" s="62"/>
      <c r="B134" s="61"/>
      <c r="C134" s="61"/>
      <c r="D134" s="61"/>
      <c r="E134" s="61"/>
      <c r="F134" s="61"/>
      <c r="G134" s="134"/>
      <c r="H134" s="61"/>
      <c r="I134" s="135"/>
      <c r="J134" s="61"/>
      <c r="K134" s="135"/>
      <c r="L134" s="61"/>
      <c r="M134" s="61"/>
      <c r="N134" s="61"/>
    </row>
    <row r="135" spans="1:14" ht="15.75">
      <c r="A135" s="62"/>
      <c r="B135" s="61"/>
      <c r="C135" s="58" t="s">
        <v>66</v>
      </c>
      <c r="D135" s="61"/>
      <c r="E135" s="213"/>
      <c r="F135" s="213"/>
      <c r="G135" s="198"/>
      <c r="H135" s="61"/>
      <c r="I135" s="135"/>
      <c r="J135" s="61"/>
      <c r="K135" s="135"/>
      <c r="L135" s="61"/>
      <c r="M135" s="61"/>
      <c r="N135" s="61"/>
    </row>
    <row r="136" spans="1:14" ht="15.75">
      <c r="A136" s="62"/>
      <c r="B136" s="61"/>
      <c r="C136" s="58" t="s">
        <v>108</v>
      </c>
      <c r="D136" s="61"/>
      <c r="E136" s="211">
        <f>I31</f>
        <v>16</v>
      </c>
      <c r="F136" s="213"/>
      <c r="G136" s="198"/>
      <c r="H136" s="61"/>
      <c r="I136" s="61"/>
      <c r="J136" s="61"/>
      <c r="K136" s="135"/>
      <c r="L136" s="61"/>
      <c r="M136" s="61"/>
      <c r="N136" s="61"/>
    </row>
    <row r="137" spans="1:14" ht="15.75">
      <c r="A137" s="62"/>
      <c r="B137" s="61"/>
      <c r="C137" s="58" t="s">
        <v>96</v>
      </c>
      <c r="D137" s="61"/>
      <c r="E137" s="214">
        <f>K83</f>
        <v>2541.8569200000006</v>
      </c>
      <c r="F137" s="213"/>
      <c r="G137" s="214">
        <f>ROUND((+E137*E136),2)</f>
        <v>40669.71</v>
      </c>
      <c r="H137" s="61"/>
      <c r="I137" s="61"/>
      <c r="J137" s="61"/>
      <c r="K137" s="61"/>
      <c r="L137" s="61"/>
      <c r="M137" s="61"/>
      <c r="N137" s="61"/>
    </row>
    <row r="138" spans="1:16" ht="15.75">
      <c r="A138" s="62"/>
      <c r="B138" s="61"/>
      <c r="C138" s="58"/>
      <c r="D138" s="61"/>
      <c r="E138" s="213" t="s">
        <v>61</v>
      </c>
      <c r="F138" s="213"/>
      <c r="G138" s="198"/>
      <c r="H138" s="61"/>
      <c r="I138" s="61"/>
      <c r="J138" s="61"/>
      <c r="K138" s="61"/>
      <c r="L138" s="61"/>
      <c r="M138" s="61"/>
      <c r="N138" s="61"/>
      <c r="P138" s="216"/>
    </row>
    <row r="139" spans="1:14" ht="15.75">
      <c r="A139" s="62"/>
      <c r="B139" s="61"/>
      <c r="C139" s="58"/>
      <c r="D139" s="61"/>
      <c r="E139" s="213" t="s">
        <v>61</v>
      </c>
      <c r="F139" s="213"/>
      <c r="G139" s="198"/>
      <c r="H139" s="61"/>
      <c r="I139" s="61"/>
      <c r="J139" s="61"/>
      <c r="K139" s="61"/>
      <c r="L139" s="61"/>
      <c r="M139" s="61"/>
      <c r="N139" s="135"/>
    </row>
    <row r="140" spans="1:14" ht="15.75">
      <c r="A140" s="62"/>
      <c r="B140" s="61"/>
      <c r="C140" s="60" t="str">
        <f>H85</f>
        <v>OPERADOR DE CAPINADEIRA</v>
      </c>
      <c r="D140" s="61"/>
      <c r="E140" s="213"/>
      <c r="F140" s="213"/>
      <c r="G140" s="213"/>
      <c r="H140" s="61"/>
      <c r="I140" s="134"/>
      <c r="J140" s="61"/>
      <c r="K140" s="135"/>
      <c r="L140" s="61"/>
      <c r="M140" s="135"/>
      <c r="N140" s="61"/>
    </row>
    <row r="141" spans="1:14" ht="15.75">
      <c r="A141" s="62"/>
      <c r="B141" s="61"/>
      <c r="C141" s="61"/>
      <c r="D141" s="61"/>
      <c r="E141" s="61"/>
      <c r="F141" s="61"/>
      <c r="G141" s="134"/>
      <c r="H141" s="61"/>
      <c r="I141" s="135"/>
      <c r="J141" s="61"/>
      <c r="K141" s="135"/>
      <c r="L141" s="61"/>
      <c r="M141" s="61"/>
      <c r="N141" s="61"/>
    </row>
    <row r="142" spans="1:14" ht="15.75">
      <c r="A142" s="62"/>
      <c r="B142" s="61"/>
      <c r="C142" s="58" t="s">
        <v>66</v>
      </c>
      <c r="D142" s="61"/>
      <c r="E142" s="61"/>
      <c r="F142" s="61"/>
      <c r="G142" s="134"/>
      <c r="H142" s="61"/>
      <c r="I142" s="135"/>
      <c r="J142" s="61"/>
      <c r="K142" s="135"/>
      <c r="L142" s="61"/>
      <c r="M142" s="61"/>
      <c r="N142" s="61"/>
    </row>
    <row r="143" spans="1:14" ht="15.75">
      <c r="A143" s="62"/>
      <c r="B143" s="61"/>
      <c r="C143" s="58" t="s">
        <v>108</v>
      </c>
      <c r="D143" s="61"/>
      <c r="E143" s="134">
        <f>E41</f>
        <v>1</v>
      </c>
      <c r="F143" s="61"/>
      <c r="G143" s="134"/>
      <c r="H143" s="61"/>
      <c r="I143" s="61"/>
      <c r="J143" s="61"/>
      <c r="K143" s="135"/>
      <c r="L143" s="61"/>
      <c r="M143" s="61"/>
      <c r="N143" s="61"/>
    </row>
    <row r="144" spans="1:14" ht="15.75">
      <c r="A144" s="62"/>
      <c r="B144" s="61"/>
      <c r="C144" s="58" t="s">
        <v>96</v>
      </c>
      <c r="D144" s="61"/>
      <c r="E144" s="135">
        <f>G103</f>
        <v>4357.92645552</v>
      </c>
      <c r="F144" s="61"/>
      <c r="G144" s="135">
        <f>ROUND((+E144*E143),2)</f>
        <v>4357.93</v>
      </c>
      <c r="H144" s="61"/>
      <c r="I144" s="61"/>
      <c r="J144" s="61"/>
      <c r="K144" s="61"/>
      <c r="L144" s="61"/>
      <c r="M144" s="61"/>
      <c r="N144" s="61"/>
    </row>
    <row r="145" spans="1:14" ht="15.75">
      <c r="A145" s="62"/>
      <c r="B145" s="61"/>
      <c r="C145" s="58"/>
      <c r="D145" s="61"/>
      <c r="E145" s="135"/>
      <c r="F145" s="61"/>
      <c r="G145" s="135"/>
      <c r="H145" s="61"/>
      <c r="I145" s="166">
        <f>SUM(G119:G144)</f>
        <v>74327.44</v>
      </c>
      <c r="J145" s="61"/>
      <c r="K145" s="61" t="s">
        <v>96</v>
      </c>
      <c r="L145" s="61"/>
      <c r="M145" s="61"/>
      <c r="N145" s="61"/>
    </row>
    <row r="146" spans="1:14" ht="15.75">
      <c r="A146" s="62"/>
      <c r="B146" s="61"/>
      <c r="C146" s="61"/>
      <c r="D146" s="61"/>
      <c r="E146" s="61" t="s">
        <v>61</v>
      </c>
      <c r="F146" s="61"/>
      <c r="G146" s="61" t="s">
        <v>61</v>
      </c>
      <c r="H146" s="61"/>
      <c r="I146" s="61"/>
      <c r="J146" s="61"/>
      <c r="K146" s="61"/>
      <c r="L146" s="61"/>
      <c r="M146" s="61"/>
      <c r="N146" s="61"/>
    </row>
    <row r="147" spans="1:14" ht="15.75">
      <c r="A147" s="62" t="s">
        <v>110</v>
      </c>
      <c r="B147" s="60" t="s">
        <v>226</v>
      </c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</row>
    <row r="148" spans="1:14" ht="15.75">
      <c r="A148" s="62"/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</row>
    <row r="149" spans="1:14" ht="15.75">
      <c r="A149" s="62"/>
      <c r="B149" s="61"/>
      <c r="C149" s="62" t="s">
        <v>302</v>
      </c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</row>
    <row r="150" spans="1:14" ht="15.75">
      <c r="A150" s="62"/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</row>
    <row r="151" spans="1:14" ht="15.75">
      <c r="A151" s="62"/>
      <c r="B151" s="61"/>
      <c r="C151" s="61"/>
      <c r="D151" s="61"/>
      <c r="E151" s="58" t="s">
        <v>228</v>
      </c>
      <c r="F151" s="61"/>
      <c r="G151" s="61"/>
      <c r="H151" s="61"/>
      <c r="I151" s="61"/>
      <c r="J151" s="61"/>
      <c r="K151" s="61"/>
      <c r="L151" s="61"/>
      <c r="M151" s="61"/>
      <c r="N151" s="61"/>
    </row>
    <row r="152" spans="1:14" ht="15.75">
      <c r="A152" s="62"/>
      <c r="B152" s="61"/>
      <c r="C152" s="61"/>
      <c r="D152" s="61"/>
      <c r="E152" s="58" t="s">
        <v>229</v>
      </c>
      <c r="F152" s="61"/>
      <c r="G152" s="61">
        <v>16</v>
      </c>
      <c r="H152" s="61"/>
      <c r="I152" s="135"/>
      <c r="J152" s="61"/>
      <c r="K152" s="61"/>
      <c r="L152" s="61"/>
      <c r="M152" s="61"/>
      <c r="N152" s="61"/>
    </row>
    <row r="153" spans="1:14" ht="15.75">
      <c r="A153" s="62"/>
      <c r="B153" s="61"/>
      <c r="C153" s="61"/>
      <c r="D153" s="61"/>
      <c r="E153" s="58" t="s">
        <v>230</v>
      </c>
      <c r="F153" s="61"/>
      <c r="G153" s="135">
        <v>55.25</v>
      </c>
      <c r="H153" s="61"/>
      <c r="I153" s="135">
        <f>ROUND(+G152*G153/12,2)</f>
        <v>73.67</v>
      </c>
      <c r="J153" s="61"/>
      <c r="K153" s="61"/>
      <c r="L153" s="61"/>
      <c r="M153" s="61"/>
      <c r="N153" s="61"/>
    </row>
    <row r="154" spans="1:14" ht="15.75">
      <c r="A154" s="62"/>
      <c r="B154" s="61"/>
      <c r="C154" s="61"/>
      <c r="D154" s="61"/>
      <c r="E154" s="58" t="s">
        <v>231</v>
      </c>
      <c r="F154" s="61"/>
      <c r="G154" s="61"/>
      <c r="H154" s="61"/>
      <c r="I154" s="135"/>
      <c r="J154" s="61"/>
      <c r="K154" s="61"/>
      <c r="L154" s="61"/>
      <c r="M154" s="61"/>
      <c r="N154" s="61"/>
    </row>
    <row r="155" spans="1:14" ht="15.75">
      <c r="A155" s="62"/>
      <c r="B155" s="61"/>
      <c r="C155" s="61"/>
      <c r="D155" s="61"/>
      <c r="E155" s="58" t="s">
        <v>232</v>
      </c>
      <c r="F155" s="61"/>
      <c r="G155" s="61">
        <v>8</v>
      </c>
      <c r="H155" s="61"/>
      <c r="I155" s="135"/>
      <c r="J155" s="61"/>
      <c r="K155" s="61"/>
      <c r="L155" s="61"/>
      <c r="M155" s="61"/>
      <c r="N155" s="61"/>
    </row>
    <row r="156" spans="1:14" ht="15.75">
      <c r="A156" s="62"/>
      <c r="B156" s="61"/>
      <c r="C156" s="61"/>
      <c r="D156" s="61"/>
      <c r="E156" s="58" t="s">
        <v>233</v>
      </c>
      <c r="F156" s="61"/>
      <c r="G156" s="135">
        <v>33.15</v>
      </c>
      <c r="H156" s="61"/>
      <c r="I156" s="135">
        <f>ROUND(+G155*G156/12,2)</f>
        <v>22.1</v>
      </c>
      <c r="J156" s="61"/>
      <c r="K156" s="61"/>
      <c r="L156" s="61"/>
      <c r="M156" s="61"/>
      <c r="N156" s="61"/>
    </row>
    <row r="157" spans="1:14" ht="15.75">
      <c r="A157" s="62"/>
      <c r="B157" s="61"/>
      <c r="C157" s="61"/>
      <c r="D157" s="61"/>
      <c r="E157" s="58" t="s">
        <v>234</v>
      </c>
      <c r="F157" s="61"/>
      <c r="G157" s="61"/>
      <c r="H157" s="61"/>
      <c r="I157" s="135"/>
      <c r="J157" s="61"/>
      <c r="K157" s="61"/>
      <c r="L157" s="61"/>
      <c r="M157" s="61"/>
      <c r="N157" s="61"/>
    </row>
    <row r="158" spans="1:14" ht="15.75">
      <c r="A158" s="62"/>
      <c r="B158" s="61"/>
      <c r="C158" s="61"/>
      <c r="D158" s="61"/>
      <c r="E158" s="58" t="s">
        <v>235</v>
      </c>
      <c r="F158" s="61"/>
      <c r="G158" s="61">
        <v>16</v>
      </c>
      <c r="H158" s="61"/>
      <c r="I158" s="135"/>
      <c r="J158" s="61"/>
      <c r="K158" s="61"/>
      <c r="L158" s="61"/>
      <c r="M158" s="61"/>
      <c r="N158" s="61"/>
    </row>
    <row r="159" spans="1:14" ht="15.75">
      <c r="A159" s="62"/>
      <c r="B159" s="61"/>
      <c r="C159" s="61"/>
      <c r="D159" s="61"/>
      <c r="E159" s="58" t="s">
        <v>230</v>
      </c>
      <c r="F159" s="61"/>
      <c r="G159" s="135">
        <v>6.45</v>
      </c>
      <c r="H159" s="61"/>
      <c r="I159" s="135">
        <f>ROUND(+G158*G159/12,2)</f>
        <v>8.6</v>
      </c>
      <c r="J159" s="61"/>
      <c r="K159" s="135">
        <f>SUM(I153:I159)</f>
        <v>104.37</v>
      </c>
      <c r="L159" s="61"/>
      <c r="M159" s="61" t="s">
        <v>236</v>
      </c>
      <c r="N159" s="61"/>
    </row>
    <row r="160" spans="1:14" ht="15.75">
      <c r="A160" s="62"/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</row>
    <row r="161" spans="1:14" ht="15.75">
      <c r="A161" s="62"/>
      <c r="B161" s="61"/>
      <c r="C161" s="61"/>
      <c r="D161" s="61"/>
      <c r="E161" s="61"/>
      <c r="F161" s="61"/>
      <c r="G161" s="61" t="s">
        <v>61</v>
      </c>
      <c r="H161" s="61"/>
      <c r="I161" s="61" t="s">
        <v>61</v>
      </c>
      <c r="J161" s="61"/>
      <c r="K161" s="61"/>
      <c r="L161" s="61"/>
      <c r="M161" s="61"/>
      <c r="N161" s="61"/>
    </row>
    <row r="162" spans="1:40" s="50" customFormat="1" ht="15.75">
      <c r="A162" s="62"/>
      <c r="B162" s="61"/>
      <c r="C162" s="62" t="s">
        <v>300</v>
      </c>
      <c r="D162" s="61"/>
      <c r="E162" s="61"/>
      <c r="F162" s="61"/>
      <c r="G162" s="61"/>
      <c r="H162" s="61"/>
      <c r="I162" s="135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  <c r="AH162" s="61"/>
      <c r="AI162" s="61"/>
      <c r="AJ162" s="61"/>
      <c r="AK162" s="61"/>
      <c r="AL162" s="61"/>
      <c r="AM162" s="61"/>
      <c r="AN162" s="61"/>
    </row>
    <row r="163" spans="1:40" s="50" customFormat="1" ht="15.75">
      <c r="A163" s="62"/>
      <c r="B163" s="61"/>
      <c r="C163" s="61"/>
      <c r="D163" s="61"/>
      <c r="E163" s="61"/>
      <c r="F163" s="61"/>
      <c r="G163" s="61"/>
      <c r="H163" s="61"/>
      <c r="I163" s="135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  <c r="AH163" s="61"/>
      <c r="AI163" s="61"/>
      <c r="AJ163" s="61"/>
      <c r="AK163" s="61"/>
      <c r="AL163" s="61"/>
      <c r="AM163" s="61"/>
      <c r="AN163" s="61"/>
    </row>
    <row r="164" spans="1:40" s="50" customFormat="1" ht="15.75">
      <c r="A164" s="62"/>
      <c r="B164" s="61"/>
      <c r="C164" s="61"/>
      <c r="D164" s="61"/>
      <c r="E164" s="58" t="s">
        <v>237</v>
      </c>
      <c r="F164" s="61"/>
      <c r="G164" s="61"/>
      <c r="H164" s="61"/>
      <c r="I164" s="135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61"/>
      <c r="AF164" s="61"/>
      <c r="AG164" s="61"/>
      <c r="AH164" s="61"/>
      <c r="AI164" s="61"/>
      <c r="AJ164" s="61"/>
      <c r="AK164" s="61"/>
      <c r="AL164" s="61"/>
      <c r="AM164" s="61"/>
      <c r="AN164" s="61"/>
    </row>
    <row r="165" spans="1:40" s="50" customFormat="1" ht="15.75">
      <c r="A165" s="62"/>
      <c r="B165" s="61"/>
      <c r="C165" s="61"/>
      <c r="D165" s="61"/>
      <c r="E165" s="58" t="s">
        <v>235</v>
      </c>
      <c r="F165" s="61"/>
      <c r="G165" s="61">
        <v>16</v>
      </c>
      <c r="H165" s="61"/>
      <c r="I165" s="135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  <c r="AJ165" s="61"/>
      <c r="AK165" s="61"/>
      <c r="AL165" s="61"/>
      <c r="AM165" s="61"/>
      <c r="AN165" s="61"/>
    </row>
    <row r="166" spans="1:40" s="50" customFormat="1" ht="15.75">
      <c r="A166" s="62"/>
      <c r="B166" s="61"/>
      <c r="C166" s="61"/>
      <c r="D166" s="61"/>
      <c r="E166" s="58" t="s">
        <v>230</v>
      </c>
      <c r="F166" s="61"/>
      <c r="G166" s="135">
        <v>33.1</v>
      </c>
      <c r="H166" s="61"/>
      <c r="I166" s="135">
        <f>ROUND(+G165*G166/12,2)</f>
        <v>44.13</v>
      </c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61"/>
      <c r="AF166" s="61"/>
      <c r="AG166" s="61"/>
      <c r="AH166" s="61"/>
      <c r="AI166" s="61"/>
      <c r="AJ166" s="61"/>
      <c r="AK166" s="61"/>
      <c r="AL166" s="61"/>
      <c r="AM166" s="61"/>
      <c r="AN166" s="61"/>
    </row>
    <row r="167" spans="1:40" s="50" customFormat="1" ht="15.75">
      <c r="A167" s="62"/>
      <c r="B167" s="61"/>
      <c r="C167" s="61"/>
      <c r="D167" s="61"/>
      <c r="E167" s="58" t="s">
        <v>238</v>
      </c>
      <c r="F167" s="61"/>
      <c r="G167" s="61"/>
      <c r="H167" s="61"/>
      <c r="I167" s="135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  <c r="AG167" s="61"/>
      <c r="AH167" s="61"/>
      <c r="AI167" s="61"/>
      <c r="AJ167" s="61"/>
      <c r="AK167" s="61"/>
      <c r="AL167" s="61"/>
      <c r="AM167" s="61"/>
      <c r="AN167" s="61"/>
    </row>
    <row r="168" spans="1:40" s="50" customFormat="1" ht="15.75">
      <c r="A168" s="62"/>
      <c r="B168" s="61"/>
      <c r="C168" s="61"/>
      <c r="D168" s="61"/>
      <c r="E168" s="58" t="s">
        <v>235</v>
      </c>
      <c r="F168" s="61"/>
      <c r="G168" s="61">
        <v>16</v>
      </c>
      <c r="H168" s="61"/>
      <c r="I168" s="135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  <c r="AG168" s="61"/>
      <c r="AH168" s="61"/>
      <c r="AI168" s="61"/>
      <c r="AJ168" s="61"/>
      <c r="AK168" s="61"/>
      <c r="AL168" s="61"/>
      <c r="AM168" s="61"/>
      <c r="AN168" s="61"/>
    </row>
    <row r="169" spans="1:40" s="50" customFormat="1" ht="15.75">
      <c r="A169" s="62"/>
      <c r="B169" s="61"/>
      <c r="C169" s="61"/>
      <c r="D169" s="61"/>
      <c r="E169" s="58" t="s">
        <v>230</v>
      </c>
      <c r="F169" s="61"/>
      <c r="G169" s="135">
        <v>23.75</v>
      </c>
      <c r="H169" s="61"/>
      <c r="I169" s="135">
        <f>ROUND(+G168*G169/12,2)</f>
        <v>31.67</v>
      </c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  <c r="AE169" s="61"/>
      <c r="AF169" s="61"/>
      <c r="AG169" s="61"/>
      <c r="AH169" s="61"/>
      <c r="AI169" s="61"/>
      <c r="AJ169" s="61"/>
      <c r="AK169" s="61"/>
      <c r="AL169" s="61"/>
      <c r="AM169" s="61"/>
      <c r="AN169" s="61"/>
    </row>
    <row r="170" spans="1:40" s="50" customFormat="1" ht="15.75">
      <c r="A170" s="62"/>
      <c r="B170" s="61"/>
      <c r="C170" s="61"/>
      <c r="D170" s="61"/>
      <c r="E170" s="58" t="s">
        <v>231</v>
      </c>
      <c r="F170" s="61"/>
      <c r="G170" s="61" t="s">
        <v>57</v>
      </c>
      <c r="H170" s="61"/>
      <c r="I170" s="135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61"/>
      <c r="AF170" s="61"/>
      <c r="AG170" s="61"/>
      <c r="AH170" s="61"/>
      <c r="AI170" s="61"/>
      <c r="AJ170" s="61"/>
      <c r="AK170" s="61"/>
      <c r="AL170" s="61"/>
      <c r="AM170" s="61"/>
      <c r="AN170" s="61"/>
    </row>
    <row r="171" spans="1:40" s="50" customFormat="1" ht="15.75">
      <c r="A171" s="62"/>
      <c r="B171" s="61"/>
      <c r="C171" s="61"/>
      <c r="D171" s="61"/>
      <c r="E171" s="58" t="s">
        <v>232</v>
      </c>
      <c r="F171" s="61"/>
      <c r="G171" s="61">
        <v>8</v>
      </c>
      <c r="H171" s="61"/>
      <c r="I171" s="135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  <c r="AE171" s="61"/>
      <c r="AF171" s="61"/>
      <c r="AG171" s="61"/>
      <c r="AH171" s="61"/>
      <c r="AI171" s="61"/>
      <c r="AJ171" s="61"/>
      <c r="AK171" s="61"/>
      <c r="AL171" s="61"/>
      <c r="AM171" s="61"/>
      <c r="AN171" s="61"/>
    </row>
    <row r="172" spans="1:40" s="50" customFormat="1" ht="15.75">
      <c r="A172" s="62"/>
      <c r="B172" s="61"/>
      <c r="C172" s="61"/>
      <c r="D172" s="61"/>
      <c r="E172" s="58" t="s">
        <v>230</v>
      </c>
      <c r="F172" s="61"/>
      <c r="G172" s="135">
        <v>33</v>
      </c>
      <c r="H172" s="61"/>
      <c r="I172" s="135">
        <f>ROUND(+G171*G172/12,2)</f>
        <v>22</v>
      </c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61"/>
      <c r="AF172" s="61"/>
      <c r="AG172" s="61"/>
      <c r="AH172" s="61"/>
      <c r="AI172" s="61"/>
      <c r="AJ172" s="61"/>
      <c r="AK172" s="61"/>
      <c r="AL172" s="61"/>
      <c r="AM172" s="61"/>
      <c r="AN172" s="61"/>
    </row>
    <row r="173" spans="1:40" s="50" customFormat="1" ht="15.75">
      <c r="A173" s="62"/>
      <c r="B173" s="61"/>
      <c r="C173" s="61"/>
      <c r="D173" s="61"/>
      <c r="E173" s="58" t="s">
        <v>234</v>
      </c>
      <c r="F173" s="61"/>
      <c r="G173" s="61"/>
      <c r="H173" s="61"/>
      <c r="I173" s="135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  <c r="AG173" s="61"/>
      <c r="AH173" s="61"/>
      <c r="AI173" s="61"/>
      <c r="AJ173" s="61"/>
      <c r="AK173" s="61"/>
      <c r="AL173" s="61"/>
      <c r="AM173" s="61"/>
      <c r="AN173" s="61"/>
    </row>
    <row r="174" spans="1:40" s="50" customFormat="1" ht="15.75">
      <c r="A174" s="62"/>
      <c r="B174" s="61"/>
      <c r="C174" s="61"/>
      <c r="D174" s="61"/>
      <c r="E174" s="58" t="s">
        <v>235</v>
      </c>
      <c r="F174" s="61"/>
      <c r="G174" s="61">
        <v>16</v>
      </c>
      <c r="H174" s="61"/>
      <c r="I174" s="135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61"/>
      <c r="AF174" s="61"/>
      <c r="AG174" s="61"/>
      <c r="AH174" s="61"/>
      <c r="AI174" s="61"/>
      <c r="AJ174" s="61"/>
      <c r="AK174" s="61"/>
      <c r="AL174" s="61"/>
      <c r="AM174" s="61"/>
      <c r="AN174" s="61"/>
    </row>
    <row r="175" spans="1:40" s="50" customFormat="1" ht="15.75">
      <c r="A175" s="62"/>
      <c r="B175" s="61"/>
      <c r="C175" s="61"/>
      <c r="D175" s="61"/>
      <c r="E175" s="58" t="s">
        <v>230</v>
      </c>
      <c r="F175" s="61"/>
      <c r="G175" s="135">
        <v>6.45</v>
      </c>
      <c r="H175" s="61"/>
      <c r="I175" s="135">
        <f>ROUND(+G174*G175/12,2)</f>
        <v>8.6</v>
      </c>
      <c r="J175" s="61"/>
      <c r="K175" s="135" t="s">
        <v>57</v>
      </c>
      <c r="L175" s="61"/>
      <c r="M175" s="61" t="s">
        <v>57</v>
      </c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61"/>
      <c r="AF175" s="61"/>
      <c r="AG175" s="61"/>
      <c r="AH175" s="61"/>
      <c r="AI175" s="61"/>
      <c r="AJ175" s="61"/>
      <c r="AK175" s="61"/>
      <c r="AL175" s="61"/>
      <c r="AM175" s="61"/>
      <c r="AN175" s="61"/>
    </row>
    <row r="176" spans="1:40" s="50" customFormat="1" ht="15.75">
      <c r="A176" s="62"/>
      <c r="B176" s="61"/>
      <c r="C176" s="61"/>
      <c r="D176" s="61"/>
      <c r="E176" s="58" t="s">
        <v>240</v>
      </c>
      <c r="F176" s="61"/>
      <c r="G176" s="61" t="s">
        <v>57</v>
      </c>
      <c r="H176" s="61"/>
      <c r="I176" s="135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  <c r="AG176" s="61"/>
      <c r="AH176" s="61"/>
      <c r="AI176" s="61"/>
      <c r="AJ176" s="61"/>
      <c r="AK176" s="61"/>
      <c r="AL176" s="61"/>
      <c r="AM176" s="61"/>
      <c r="AN176" s="61"/>
    </row>
    <row r="177" spans="1:40" s="50" customFormat="1" ht="15.75">
      <c r="A177" s="62"/>
      <c r="B177" s="61"/>
      <c r="C177" s="61"/>
      <c r="D177" s="61"/>
      <c r="E177" s="58" t="s">
        <v>232</v>
      </c>
      <c r="F177" s="61"/>
      <c r="G177" s="61">
        <v>32</v>
      </c>
      <c r="H177" s="61"/>
      <c r="I177" s="135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61"/>
      <c r="AF177" s="61"/>
      <c r="AG177" s="61"/>
      <c r="AH177" s="61"/>
      <c r="AI177" s="61"/>
      <c r="AJ177" s="61"/>
      <c r="AK177" s="61"/>
      <c r="AL177" s="61"/>
      <c r="AM177" s="61"/>
      <c r="AN177" s="61"/>
    </row>
    <row r="178" spans="1:40" s="50" customFormat="1" ht="15.75">
      <c r="A178" s="62"/>
      <c r="B178" s="61"/>
      <c r="C178" s="61"/>
      <c r="D178" s="61"/>
      <c r="E178" s="58" t="s">
        <v>230</v>
      </c>
      <c r="F178" s="61"/>
      <c r="G178" s="135">
        <v>13.7</v>
      </c>
      <c r="H178" s="61"/>
      <c r="I178" s="135">
        <f>ROUND(+G177*G178/12,2)</f>
        <v>36.53</v>
      </c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  <c r="AE178" s="61"/>
      <c r="AF178" s="61"/>
      <c r="AG178" s="61"/>
      <c r="AH178" s="61"/>
      <c r="AI178" s="61"/>
      <c r="AJ178" s="61"/>
      <c r="AK178" s="61"/>
      <c r="AL178" s="61"/>
      <c r="AM178" s="61"/>
      <c r="AN178" s="61"/>
    </row>
    <row r="179" spans="1:40" s="50" customFormat="1" ht="15.75">
      <c r="A179" s="62"/>
      <c r="B179" s="61"/>
      <c r="C179" s="61"/>
      <c r="D179" s="61"/>
      <c r="E179" s="58" t="s">
        <v>241</v>
      </c>
      <c r="F179" s="61"/>
      <c r="G179" s="61"/>
      <c r="H179" s="61"/>
      <c r="I179" s="135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  <c r="AE179" s="61"/>
      <c r="AF179" s="61"/>
      <c r="AG179" s="61"/>
      <c r="AH179" s="61"/>
      <c r="AI179" s="61"/>
      <c r="AJ179" s="61"/>
      <c r="AK179" s="61"/>
      <c r="AL179" s="61"/>
      <c r="AM179" s="61"/>
      <c r="AN179" s="61"/>
    </row>
    <row r="180" spans="1:40" s="50" customFormat="1" ht="15.75">
      <c r="A180" s="62"/>
      <c r="B180" s="61"/>
      <c r="C180" s="61"/>
      <c r="D180" s="61"/>
      <c r="E180" s="58" t="s">
        <v>235</v>
      </c>
      <c r="F180" s="61"/>
      <c r="G180" s="61">
        <v>16</v>
      </c>
      <c r="H180" s="61"/>
      <c r="I180" s="135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  <c r="AE180" s="61"/>
      <c r="AF180" s="61"/>
      <c r="AG180" s="61"/>
      <c r="AH180" s="61"/>
      <c r="AI180" s="61"/>
      <c r="AJ180" s="61"/>
      <c r="AK180" s="61"/>
      <c r="AL180" s="61"/>
      <c r="AM180" s="61"/>
      <c r="AN180" s="61"/>
    </row>
    <row r="181" spans="1:40" s="50" customFormat="1" ht="15.75">
      <c r="A181" s="62"/>
      <c r="B181" s="61"/>
      <c r="C181" s="61"/>
      <c r="D181" s="61"/>
      <c r="E181" s="58" t="s">
        <v>230</v>
      </c>
      <c r="F181" s="61"/>
      <c r="G181" s="135">
        <v>18.9</v>
      </c>
      <c r="H181" s="61"/>
      <c r="I181" s="135">
        <f>ROUND(+G180*G181/12,2)</f>
        <v>25.2</v>
      </c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  <c r="AE181" s="61"/>
      <c r="AF181" s="61"/>
      <c r="AG181" s="61"/>
      <c r="AH181" s="61"/>
      <c r="AI181" s="61"/>
      <c r="AJ181" s="61"/>
      <c r="AK181" s="61"/>
      <c r="AL181" s="61"/>
      <c r="AM181" s="61"/>
      <c r="AN181" s="61"/>
    </row>
    <row r="182" spans="1:40" s="50" customFormat="1" ht="15.75">
      <c r="A182" s="62"/>
      <c r="B182" s="61"/>
      <c r="C182" s="61"/>
      <c r="D182" s="61"/>
      <c r="E182" s="58" t="s">
        <v>242</v>
      </c>
      <c r="F182" s="61"/>
      <c r="G182" s="61"/>
      <c r="H182" s="61"/>
      <c r="I182" s="135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  <c r="AE182" s="61"/>
      <c r="AF182" s="61"/>
      <c r="AG182" s="61"/>
      <c r="AH182" s="61"/>
      <c r="AI182" s="61"/>
      <c r="AJ182" s="61"/>
      <c r="AK182" s="61"/>
      <c r="AL182" s="61"/>
      <c r="AM182" s="61"/>
      <c r="AN182" s="61"/>
    </row>
    <row r="183" spans="1:40" s="50" customFormat="1" ht="15.75">
      <c r="A183" s="62"/>
      <c r="B183" s="61"/>
      <c r="C183" s="61"/>
      <c r="D183" s="61"/>
      <c r="E183" s="58" t="s">
        <v>235</v>
      </c>
      <c r="F183" s="61"/>
      <c r="G183" s="61">
        <v>4</v>
      </c>
      <c r="H183" s="61"/>
      <c r="I183" s="135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  <c r="AE183" s="61"/>
      <c r="AF183" s="61"/>
      <c r="AG183" s="61"/>
      <c r="AH183" s="61"/>
      <c r="AI183" s="61"/>
      <c r="AJ183" s="61"/>
      <c r="AK183" s="61"/>
      <c r="AL183" s="61"/>
      <c r="AM183" s="61"/>
      <c r="AN183" s="61"/>
    </row>
    <row r="184" spans="1:40" s="50" customFormat="1" ht="15.75">
      <c r="A184" s="62"/>
      <c r="B184" s="61"/>
      <c r="C184" s="61"/>
      <c r="D184" s="61"/>
      <c r="E184" s="58" t="s">
        <v>230</v>
      </c>
      <c r="F184" s="61"/>
      <c r="G184" s="135">
        <v>16.1</v>
      </c>
      <c r="H184" s="61"/>
      <c r="I184" s="135">
        <f>ROUND(+G183*G184/12,2)</f>
        <v>5.37</v>
      </c>
      <c r="J184" s="61"/>
      <c r="K184" s="135">
        <f>SUM(I166:I184)</f>
        <v>173.5</v>
      </c>
      <c r="L184" s="61"/>
      <c r="M184" s="61" t="s">
        <v>236</v>
      </c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61"/>
      <c r="AH184" s="61"/>
      <c r="AI184" s="61"/>
      <c r="AJ184" s="61"/>
      <c r="AK184" s="61"/>
      <c r="AL184" s="61"/>
      <c r="AM184" s="61"/>
      <c r="AN184" s="61"/>
    </row>
    <row r="185" spans="1:40" s="50" customFormat="1" ht="15.75">
      <c r="A185" s="62"/>
      <c r="B185" s="61"/>
      <c r="C185" s="61"/>
      <c r="D185" s="61"/>
      <c r="E185" s="58"/>
      <c r="F185" s="61"/>
      <c r="G185" s="135"/>
      <c r="H185" s="61"/>
      <c r="I185" s="135"/>
      <c r="J185" s="61"/>
      <c r="K185" s="135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E185" s="61"/>
      <c r="AF185" s="61"/>
      <c r="AG185" s="61"/>
      <c r="AH185" s="61"/>
      <c r="AI185" s="61"/>
      <c r="AJ185" s="61"/>
      <c r="AK185" s="61"/>
      <c r="AL185" s="61"/>
      <c r="AM185" s="61"/>
      <c r="AN185" s="61"/>
    </row>
    <row r="186" spans="1:40" s="50" customFormat="1" ht="15.75">
      <c r="A186" s="62"/>
      <c r="B186" s="61"/>
      <c r="C186" s="61"/>
      <c r="D186" s="61"/>
      <c r="E186" s="58"/>
      <c r="F186" s="61"/>
      <c r="G186" s="135"/>
      <c r="H186" s="61"/>
      <c r="I186" s="135"/>
      <c r="J186" s="61"/>
      <c r="K186" s="135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  <c r="AH186" s="61"/>
      <c r="AI186" s="61"/>
      <c r="AJ186" s="61"/>
      <c r="AK186" s="61"/>
      <c r="AL186" s="61"/>
      <c r="AM186" s="61"/>
      <c r="AN186" s="61"/>
    </row>
    <row r="187" spans="1:40" s="50" customFormat="1" ht="15.75">
      <c r="A187" s="62"/>
      <c r="B187" s="61"/>
      <c r="C187" s="215" t="s">
        <v>299</v>
      </c>
      <c r="D187" s="61"/>
      <c r="E187" s="61"/>
      <c r="F187" s="61"/>
      <c r="G187" s="61"/>
      <c r="H187" s="61"/>
      <c r="I187" s="135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  <c r="AE187" s="61"/>
      <c r="AF187" s="61"/>
      <c r="AG187" s="61"/>
      <c r="AH187" s="61"/>
      <c r="AI187" s="61"/>
      <c r="AJ187" s="61"/>
      <c r="AK187" s="61"/>
      <c r="AL187" s="61"/>
      <c r="AM187" s="61"/>
      <c r="AN187" s="61"/>
    </row>
    <row r="188" spans="1:40" s="50" customFormat="1" ht="15.75">
      <c r="A188" s="62"/>
      <c r="B188" s="61"/>
      <c r="C188" s="61"/>
      <c r="D188" s="61"/>
      <c r="E188" s="61"/>
      <c r="F188" s="61"/>
      <c r="G188" s="61"/>
      <c r="H188" s="61"/>
      <c r="I188" s="135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61"/>
      <c r="AF188" s="61"/>
      <c r="AG188" s="61"/>
      <c r="AH188" s="61"/>
      <c r="AI188" s="61"/>
      <c r="AJ188" s="61"/>
      <c r="AK188" s="61"/>
      <c r="AL188" s="61"/>
      <c r="AM188" s="61"/>
      <c r="AN188" s="61"/>
    </row>
    <row r="189" spans="1:40" s="50" customFormat="1" ht="15.75">
      <c r="A189" s="62"/>
      <c r="B189" s="61"/>
      <c r="C189" s="61"/>
      <c r="D189" s="61"/>
      <c r="E189" s="58" t="s">
        <v>237</v>
      </c>
      <c r="F189" s="61"/>
      <c r="G189" s="61"/>
      <c r="H189" s="61"/>
      <c r="I189" s="135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  <c r="AE189" s="61"/>
      <c r="AF189" s="61"/>
      <c r="AG189" s="61"/>
      <c r="AH189" s="61"/>
      <c r="AI189" s="61"/>
      <c r="AJ189" s="61"/>
      <c r="AK189" s="61"/>
      <c r="AL189" s="61"/>
      <c r="AM189" s="61"/>
      <c r="AN189" s="61"/>
    </row>
    <row r="190" spans="1:40" s="50" customFormat="1" ht="15.75">
      <c r="A190" s="62"/>
      <c r="B190" s="61"/>
      <c r="C190" s="61"/>
      <c r="D190" s="61"/>
      <c r="E190" s="58" t="s">
        <v>235</v>
      </c>
      <c r="F190" s="61"/>
      <c r="G190" s="61">
        <v>16</v>
      </c>
      <c r="H190" s="61"/>
      <c r="I190" s="135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  <c r="AH190" s="61"/>
      <c r="AI190" s="61"/>
      <c r="AJ190" s="61"/>
      <c r="AK190" s="61"/>
      <c r="AL190" s="61"/>
      <c r="AM190" s="61"/>
      <c r="AN190" s="61"/>
    </row>
    <row r="191" spans="1:40" s="50" customFormat="1" ht="15.75">
      <c r="A191" s="62"/>
      <c r="B191" s="61"/>
      <c r="C191" s="61"/>
      <c r="D191" s="61"/>
      <c r="E191" s="58" t="s">
        <v>230</v>
      </c>
      <c r="F191" s="61"/>
      <c r="G191" s="135">
        <v>33.1</v>
      </c>
      <c r="H191" s="61"/>
      <c r="I191" s="135">
        <f>ROUND(+G190*G191/12,2)</f>
        <v>44.13</v>
      </c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61"/>
      <c r="AF191" s="61"/>
      <c r="AG191" s="61"/>
      <c r="AH191" s="61"/>
      <c r="AI191" s="61"/>
      <c r="AJ191" s="61"/>
      <c r="AK191" s="61"/>
      <c r="AL191" s="61"/>
      <c r="AM191" s="61"/>
      <c r="AN191" s="61"/>
    </row>
    <row r="192" spans="1:40" s="50" customFormat="1" ht="15.75">
      <c r="A192" s="62"/>
      <c r="B192" s="61"/>
      <c r="C192" s="61"/>
      <c r="D192" s="61"/>
      <c r="E192" s="58" t="s">
        <v>238</v>
      </c>
      <c r="F192" s="61"/>
      <c r="G192" s="61"/>
      <c r="H192" s="61"/>
      <c r="I192" s="135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61"/>
      <c r="AF192" s="61"/>
      <c r="AG192" s="61"/>
      <c r="AH192" s="61"/>
      <c r="AI192" s="61"/>
      <c r="AJ192" s="61"/>
      <c r="AK192" s="61"/>
      <c r="AL192" s="61"/>
      <c r="AM192" s="61"/>
      <c r="AN192" s="61"/>
    </row>
    <row r="193" spans="1:40" s="50" customFormat="1" ht="15.75">
      <c r="A193" s="62"/>
      <c r="B193" s="61"/>
      <c r="C193" s="61"/>
      <c r="D193" s="61"/>
      <c r="E193" s="58" t="s">
        <v>235</v>
      </c>
      <c r="F193" s="61"/>
      <c r="G193" s="61">
        <v>16</v>
      </c>
      <c r="H193" s="61"/>
      <c r="I193" s="135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  <c r="AE193" s="61"/>
      <c r="AF193" s="61"/>
      <c r="AG193" s="61"/>
      <c r="AH193" s="61"/>
      <c r="AI193" s="61"/>
      <c r="AJ193" s="61"/>
      <c r="AK193" s="61"/>
      <c r="AL193" s="61"/>
      <c r="AM193" s="61"/>
      <c r="AN193" s="61"/>
    </row>
    <row r="194" spans="1:40" s="50" customFormat="1" ht="15.75">
      <c r="A194" s="62"/>
      <c r="B194" s="61"/>
      <c r="C194" s="61"/>
      <c r="D194" s="61"/>
      <c r="E194" s="58" t="s">
        <v>230</v>
      </c>
      <c r="F194" s="61"/>
      <c r="G194" s="135">
        <v>23.75</v>
      </c>
      <c r="H194" s="61"/>
      <c r="I194" s="135">
        <f>ROUND(+G193*G194/12,2)</f>
        <v>31.67</v>
      </c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  <c r="AE194" s="61"/>
      <c r="AF194" s="61"/>
      <c r="AG194" s="61"/>
      <c r="AH194" s="61"/>
      <c r="AI194" s="61"/>
      <c r="AJ194" s="61"/>
      <c r="AK194" s="61"/>
      <c r="AL194" s="61"/>
      <c r="AM194" s="61"/>
      <c r="AN194" s="61"/>
    </row>
    <row r="195" spans="1:40" s="50" customFormat="1" ht="15.75">
      <c r="A195" s="62"/>
      <c r="B195" s="61"/>
      <c r="C195" s="61"/>
      <c r="D195" s="61"/>
      <c r="E195" s="58" t="s">
        <v>231</v>
      </c>
      <c r="F195" s="61"/>
      <c r="G195" s="61" t="s">
        <v>57</v>
      </c>
      <c r="H195" s="61"/>
      <c r="I195" s="135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  <c r="AE195" s="61"/>
      <c r="AF195" s="61"/>
      <c r="AG195" s="61"/>
      <c r="AH195" s="61"/>
      <c r="AI195" s="61"/>
      <c r="AJ195" s="61"/>
      <c r="AK195" s="61"/>
      <c r="AL195" s="61"/>
      <c r="AM195" s="61"/>
      <c r="AN195" s="61"/>
    </row>
    <row r="196" spans="1:40" s="50" customFormat="1" ht="15.75">
      <c r="A196" s="62"/>
      <c r="B196" s="61"/>
      <c r="C196" s="61"/>
      <c r="D196" s="61"/>
      <c r="E196" s="58" t="s">
        <v>232</v>
      </c>
      <c r="F196" s="61"/>
      <c r="G196" s="61">
        <v>8</v>
      </c>
      <c r="H196" s="61"/>
      <c r="I196" s="135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  <c r="AE196" s="61"/>
      <c r="AF196" s="61"/>
      <c r="AG196" s="61"/>
      <c r="AH196" s="61"/>
      <c r="AI196" s="61"/>
      <c r="AJ196" s="61"/>
      <c r="AK196" s="61"/>
      <c r="AL196" s="61"/>
      <c r="AM196" s="61"/>
      <c r="AN196" s="61"/>
    </row>
    <row r="197" spans="1:40" s="50" customFormat="1" ht="15.75">
      <c r="A197" s="62"/>
      <c r="B197" s="61"/>
      <c r="C197" s="61"/>
      <c r="D197" s="61"/>
      <c r="E197" s="58" t="s">
        <v>230</v>
      </c>
      <c r="F197" s="61"/>
      <c r="G197" s="135">
        <v>33</v>
      </c>
      <c r="H197" s="61"/>
      <c r="I197" s="135">
        <f>ROUND(+G196*G197/12,2)</f>
        <v>22</v>
      </c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  <c r="AE197" s="61"/>
      <c r="AF197" s="61"/>
      <c r="AG197" s="61"/>
      <c r="AH197" s="61"/>
      <c r="AI197" s="61"/>
      <c r="AJ197" s="61"/>
      <c r="AK197" s="61"/>
      <c r="AL197" s="61"/>
      <c r="AM197" s="61"/>
      <c r="AN197" s="61"/>
    </row>
    <row r="198" spans="1:40" s="50" customFormat="1" ht="15.75">
      <c r="A198" s="62"/>
      <c r="B198" s="61"/>
      <c r="C198" s="61"/>
      <c r="D198" s="61"/>
      <c r="E198" s="58" t="s">
        <v>234</v>
      </c>
      <c r="F198" s="61"/>
      <c r="G198" s="61"/>
      <c r="H198" s="61"/>
      <c r="I198" s="135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  <c r="AE198" s="61"/>
      <c r="AF198" s="61"/>
      <c r="AG198" s="61"/>
      <c r="AH198" s="61"/>
      <c r="AI198" s="61"/>
      <c r="AJ198" s="61"/>
      <c r="AK198" s="61"/>
      <c r="AL198" s="61"/>
      <c r="AM198" s="61"/>
      <c r="AN198" s="61"/>
    </row>
    <row r="199" spans="1:40" s="50" customFormat="1" ht="15.75">
      <c r="A199" s="62"/>
      <c r="B199" s="61"/>
      <c r="C199" s="61"/>
      <c r="D199" s="61"/>
      <c r="E199" s="58" t="s">
        <v>235</v>
      </c>
      <c r="F199" s="61"/>
      <c r="G199" s="61">
        <v>16</v>
      </c>
      <c r="H199" s="61"/>
      <c r="I199" s="135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61"/>
      <c r="AF199" s="61"/>
      <c r="AG199" s="61"/>
      <c r="AH199" s="61"/>
      <c r="AI199" s="61"/>
      <c r="AJ199" s="61"/>
      <c r="AK199" s="61"/>
      <c r="AL199" s="61"/>
      <c r="AM199" s="61"/>
      <c r="AN199" s="61"/>
    </row>
    <row r="200" spans="1:40" s="50" customFormat="1" ht="15.75">
      <c r="A200" s="62"/>
      <c r="B200" s="61"/>
      <c r="C200" s="61"/>
      <c r="D200" s="61"/>
      <c r="E200" s="58" t="s">
        <v>230</v>
      </c>
      <c r="F200" s="61"/>
      <c r="G200" s="135">
        <v>6.45</v>
      </c>
      <c r="H200" s="61"/>
      <c r="I200" s="135">
        <f>ROUND(+G199*G200/12,2)</f>
        <v>8.6</v>
      </c>
      <c r="J200" s="61"/>
      <c r="K200" s="135" t="s">
        <v>57</v>
      </c>
      <c r="L200" s="61"/>
      <c r="M200" s="61" t="s">
        <v>57</v>
      </c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/>
      <c r="AE200" s="61"/>
      <c r="AF200" s="61"/>
      <c r="AG200" s="61"/>
      <c r="AH200" s="61"/>
      <c r="AI200" s="61"/>
      <c r="AJ200" s="61"/>
      <c r="AK200" s="61"/>
      <c r="AL200" s="61"/>
      <c r="AM200" s="61"/>
      <c r="AN200" s="61"/>
    </row>
    <row r="201" spans="1:40" s="50" customFormat="1" ht="15.75">
      <c r="A201" s="62"/>
      <c r="B201" s="61"/>
      <c r="C201" s="61"/>
      <c r="D201" s="61"/>
      <c r="E201" s="58" t="s">
        <v>303</v>
      </c>
      <c r="F201" s="61"/>
      <c r="G201" s="61" t="s">
        <v>57</v>
      </c>
      <c r="H201" s="61"/>
      <c r="I201" s="135"/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  <c r="AE201" s="61"/>
      <c r="AF201" s="61"/>
      <c r="AG201" s="61"/>
      <c r="AH201" s="61"/>
      <c r="AI201" s="61"/>
      <c r="AJ201" s="61"/>
      <c r="AK201" s="61"/>
      <c r="AL201" s="61"/>
      <c r="AM201" s="61"/>
      <c r="AN201" s="61"/>
    </row>
    <row r="202" spans="1:40" s="50" customFormat="1" ht="15.75">
      <c r="A202" s="62"/>
      <c r="B202" s="61"/>
      <c r="C202" s="61"/>
      <c r="D202" s="61"/>
      <c r="E202" s="58" t="s">
        <v>235</v>
      </c>
      <c r="F202" s="61"/>
      <c r="G202" s="61">
        <v>16</v>
      </c>
      <c r="H202" s="61"/>
      <c r="I202" s="135"/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/>
      <c r="AE202" s="61"/>
      <c r="AF202" s="61"/>
      <c r="AG202" s="61"/>
      <c r="AH202" s="61"/>
      <c r="AI202" s="61"/>
      <c r="AJ202" s="61"/>
      <c r="AK202" s="61"/>
      <c r="AL202" s="61"/>
      <c r="AM202" s="61"/>
      <c r="AN202" s="61"/>
    </row>
    <row r="203" spans="1:40" s="50" customFormat="1" ht="15.75">
      <c r="A203" s="62"/>
      <c r="B203" s="61"/>
      <c r="C203" s="61"/>
      <c r="D203" s="61"/>
      <c r="E203" s="58" t="s">
        <v>230</v>
      </c>
      <c r="F203" s="61"/>
      <c r="G203" s="135">
        <v>12.25</v>
      </c>
      <c r="H203" s="61"/>
      <c r="I203" s="135">
        <f>ROUND(+G202*G203/12,2)</f>
        <v>16.33</v>
      </c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  <c r="AA203" s="61"/>
      <c r="AB203" s="61"/>
      <c r="AC203" s="61"/>
      <c r="AD203" s="61"/>
      <c r="AE203" s="61"/>
      <c r="AF203" s="61"/>
      <c r="AG203" s="61"/>
      <c r="AH203" s="61"/>
      <c r="AI203" s="61"/>
      <c r="AJ203" s="61"/>
      <c r="AK203" s="61"/>
      <c r="AL203" s="61"/>
      <c r="AM203" s="61"/>
      <c r="AN203" s="61"/>
    </row>
    <row r="204" spans="1:40" s="50" customFormat="1" ht="15.75">
      <c r="A204" s="62"/>
      <c r="B204" s="61"/>
      <c r="C204" s="61"/>
      <c r="D204" s="61"/>
      <c r="E204" s="58" t="s">
        <v>304</v>
      </c>
      <c r="F204" s="61"/>
      <c r="G204" s="61"/>
      <c r="H204" s="61"/>
      <c r="I204" s="135"/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  <c r="AE204" s="61"/>
      <c r="AF204" s="61"/>
      <c r="AG204" s="61"/>
      <c r="AH204" s="61"/>
      <c r="AI204" s="61"/>
      <c r="AJ204" s="61"/>
      <c r="AK204" s="61"/>
      <c r="AL204" s="61"/>
      <c r="AM204" s="61"/>
      <c r="AN204" s="61"/>
    </row>
    <row r="205" spans="1:40" s="50" customFormat="1" ht="15.75">
      <c r="A205" s="62"/>
      <c r="B205" s="61"/>
      <c r="C205" s="61"/>
      <c r="D205" s="61"/>
      <c r="E205" s="58" t="s">
        <v>235</v>
      </c>
      <c r="F205" s="61"/>
      <c r="G205" s="61">
        <v>6</v>
      </c>
      <c r="H205" s="61"/>
      <c r="I205" s="135"/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  <c r="AE205" s="61"/>
      <c r="AF205" s="61"/>
      <c r="AG205" s="61"/>
      <c r="AH205" s="61"/>
      <c r="AI205" s="61"/>
      <c r="AJ205" s="61"/>
      <c r="AK205" s="61"/>
      <c r="AL205" s="61"/>
      <c r="AM205" s="61"/>
      <c r="AN205" s="61"/>
    </row>
    <row r="206" spans="1:40" s="50" customFormat="1" ht="15.75">
      <c r="A206" s="62"/>
      <c r="B206" s="61"/>
      <c r="C206" s="61"/>
      <c r="D206" s="61"/>
      <c r="E206" s="58" t="s">
        <v>230</v>
      </c>
      <c r="F206" s="61"/>
      <c r="G206" s="135">
        <v>88.2</v>
      </c>
      <c r="H206" s="61"/>
      <c r="I206" s="135">
        <f>ROUND(+G205*G206/12,2)</f>
        <v>44.1</v>
      </c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  <c r="AA206" s="61"/>
      <c r="AB206" s="61"/>
      <c r="AC206" s="61"/>
      <c r="AD206" s="61"/>
      <c r="AE206" s="61"/>
      <c r="AF206" s="61"/>
      <c r="AG206" s="61"/>
      <c r="AH206" s="61"/>
      <c r="AI206" s="61"/>
      <c r="AJ206" s="61"/>
      <c r="AK206" s="61"/>
      <c r="AL206" s="61"/>
      <c r="AM206" s="61"/>
      <c r="AN206" s="61"/>
    </row>
    <row r="207" spans="1:40" s="50" customFormat="1" ht="15.75">
      <c r="A207" s="62"/>
      <c r="B207" s="61"/>
      <c r="C207" s="61"/>
      <c r="D207" s="61"/>
      <c r="E207" s="58" t="s">
        <v>305</v>
      </c>
      <c r="F207" s="61"/>
      <c r="G207" s="61" t="s">
        <v>57</v>
      </c>
      <c r="H207" s="61"/>
      <c r="I207" s="135"/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  <c r="AA207" s="61"/>
      <c r="AB207" s="61"/>
      <c r="AC207" s="61"/>
      <c r="AD207" s="61"/>
      <c r="AE207" s="61"/>
      <c r="AF207" s="61"/>
      <c r="AG207" s="61"/>
      <c r="AH207" s="61"/>
      <c r="AI207" s="61"/>
      <c r="AJ207" s="61"/>
      <c r="AK207" s="61"/>
      <c r="AL207" s="61"/>
      <c r="AM207" s="61"/>
      <c r="AN207" s="61"/>
    </row>
    <row r="208" spans="1:40" s="50" customFormat="1" ht="15.75">
      <c r="A208" s="62"/>
      <c r="B208" s="61"/>
      <c r="C208" s="61"/>
      <c r="D208" s="61"/>
      <c r="E208" s="58" t="s">
        <v>232</v>
      </c>
      <c r="F208" s="61"/>
      <c r="G208" s="61">
        <v>6</v>
      </c>
      <c r="H208" s="61"/>
      <c r="I208" s="135"/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  <c r="AA208" s="61"/>
      <c r="AB208" s="61"/>
      <c r="AC208" s="61"/>
      <c r="AD208" s="61"/>
      <c r="AE208" s="61"/>
      <c r="AF208" s="61"/>
      <c r="AG208" s="61"/>
      <c r="AH208" s="61"/>
      <c r="AI208" s="61"/>
      <c r="AJ208" s="61"/>
      <c r="AK208" s="61"/>
      <c r="AL208" s="61"/>
      <c r="AM208" s="61"/>
      <c r="AN208" s="61"/>
    </row>
    <row r="209" spans="1:40" s="50" customFormat="1" ht="15.75">
      <c r="A209" s="62"/>
      <c r="B209" s="61"/>
      <c r="C209" s="61"/>
      <c r="D209" s="61"/>
      <c r="E209" s="58" t="s">
        <v>230</v>
      </c>
      <c r="F209" s="61"/>
      <c r="G209" s="135">
        <v>58</v>
      </c>
      <c r="H209" s="61"/>
      <c r="I209" s="135">
        <f>ROUND(+G208*G209/12,2)</f>
        <v>29</v>
      </c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  <c r="AA209" s="61"/>
      <c r="AB209" s="61"/>
      <c r="AC209" s="61"/>
      <c r="AD209" s="61"/>
      <c r="AE209" s="61"/>
      <c r="AF209" s="61"/>
      <c r="AG209" s="61"/>
      <c r="AH209" s="61"/>
      <c r="AI209" s="61"/>
      <c r="AJ209" s="61"/>
      <c r="AK209" s="61"/>
      <c r="AL209" s="61"/>
      <c r="AM209" s="61"/>
      <c r="AN209" s="61"/>
    </row>
    <row r="210" spans="1:40" s="50" customFormat="1" ht="15.75">
      <c r="A210" s="62"/>
      <c r="B210" s="61"/>
      <c r="C210" s="61"/>
      <c r="D210" s="61"/>
      <c r="E210" s="58" t="s">
        <v>306</v>
      </c>
      <c r="F210" s="61"/>
      <c r="G210" s="61"/>
      <c r="H210" s="61"/>
      <c r="I210" s="135"/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  <c r="AA210" s="61"/>
      <c r="AB210" s="61"/>
      <c r="AC210" s="61"/>
      <c r="AD210" s="61"/>
      <c r="AE210" s="61"/>
      <c r="AF210" s="61"/>
      <c r="AG210" s="61"/>
      <c r="AH210" s="61"/>
      <c r="AI210" s="61"/>
      <c r="AJ210" s="61"/>
      <c r="AK210" s="61"/>
      <c r="AL210" s="61"/>
      <c r="AM210" s="61"/>
      <c r="AN210" s="61"/>
    </row>
    <row r="211" spans="1:40" s="50" customFormat="1" ht="15.75">
      <c r="A211" s="62"/>
      <c r="B211" s="61"/>
      <c r="C211" s="61"/>
      <c r="D211" s="61"/>
      <c r="E211" s="58" t="s">
        <v>235</v>
      </c>
      <c r="F211" s="61"/>
      <c r="G211" s="61">
        <v>6</v>
      </c>
      <c r="H211" s="61"/>
      <c r="I211" s="135"/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  <c r="AA211" s="61"/>
      <c r="AB211" s="61"/>
      <c r="AC211" s="61"/>
      <c r="AD211" s="61"/>
      <c r="AE211" s="61"/>
      <c r="AF211" s="61"/>
      <c r="AG211" s="61"/>
      <c r="AH211" s="61"/>
      <c r="AI211" s="61"/>
      <c r="AJ211" s="61"/>
      <c r="AK211" s="61"/>
      <c r="AL211" s="61"/>
      <c r="AM211" s="61"/>
      <c r="AN211" s="61"/>
    </row>
    <row r="212" spans="1:40" s="50" customFormat="1" ht="15.75">
      <c r="A212" s="62"/>
      <c r="B212" s="61"/>
      <c r="C212" s="61"/>
      <c r="D212" s="61"/>
      <c r="E212" s="58" t="s">
        <v>230</v>
      </c>
      <c r="F212" s="61"/>
      <c r="G212" s="135">
        <v>41.5</v>
      </c>
      <c r="H212" s="61"/>
      <c r="I212" s="135">
        <f>ROUND(+G211*G212/12,2)</f>
        <v>20.75</v>
      </c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  <c r="AA212" s="61"/>
      <c r="AB212" s="61"/>
      <c r="AC212" s="61"/>
      <c r="AD212" s="61"/>
      <c r="AE212" s="61"/>
      <c r="AF212" s="61"/>
      <c r="AG212" s="61"/>
      <c r="AH212" s="61"/>
      <c r="AI212" s="61"/>
      <c r="AJ212" s="61"/>
      <c r="AK212" s="61"/>
      <c r="AL212" s="61"/>
      <c r="AM212" s="61"/>
      <c r="AN212" s="61"/>
    </row>
    <row r="213" spans="1:40" s="50" customFormat="1" ht="15.75">
      <c r="A213" s="62"/>
      <c r="B213" s="61"/>
      <c r="C213" s="61"/>
      <c r="D213" s="61"/>
      <c r="E213" s="58" t="s">
        <v>240</v>
      </c>
      <c r="F213" s="61"/>
      <c r="G213" s="61" t="s">
        <v>57</v>
      </c>
      <c r="H213" s="61"/>
      <c r="I213" s="135"/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  <c r="AA213" s="61"/>
      <c r="AB213" s="61"/>
      <c r="AC213" s="61"/>
      <c r="AD213" s="61"/>
      <c r="AE213" s="61"/>
      <c r="AF213" s="61"/>
      <c r="AG213" s="61"/>
      <c r="AH213" s="61"/>
      <c r="AI213" s="61"/>
      <c r="AJ213" s="61"/>
      <c r="AK213" s="61"/>
      <c r="AL213" s="61"/>
      <c r="AM213" s="61"/>
      <c r="AN213" s="61"/>
    </row>
    <row r="214" spans="1:40" s="50" customFormat="1" ht="15.75">
      <c r="A214" s="62"/>
      <c r="B214" s="61"/>
      <c r="C214" s="61"/>
      <c r="D214" s="61"/>
      <c r="E214" s="58" t="s">
        <v>232</v>
      </c>
      <c r="F214" s="61"/>
      <c r="G214" s="61">
        <v>32</v>
      </c>
      <c r="H214" s="61"/>
      <c r="I214" s="135"/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  <c r="AA214" s="61"/>
      <c r="AB214" s="61"/>
      <c r="AC214" s="61"/>
      <c r="AD214" s="61"/>
      <c r="AE214" s="61"/>
      <c r="AF214" s="61"/>
      <c r="AG214" s="61"/>
      <c r="AH214" s="61"/>
      <c r="AI214" s="61"/>
      <c r="AJ214" s="61"/>
      <c r="AK214" s="61"/>
      <c r="AL214" s="61"/>
      <c r="AM214" s="61"/>
      <c r="AN214" s="61"/>
    </row>
    <row r="215" spans="1:40" s="50" customFormat="1" ht="15.75">
      <c r="A215" s="62"/>
      <c r="B215" s="61"/>
      <c r="C215" s="61"/>
      <c r="D215" s="61"/>
      <c r="E215" s="58" t="s">
        <v>230</v>
      </c>
      <c r="F215" s="61"/>
      <c r="G215" s="135">
        <v>13.7</v>
      </c>
      <c r="H215" s="61"/>
      <c r="I215" s="135">
        <f>ROUND(+G214*G215/12,2)</f>
        <v>36.53</v>
      </c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  <c r="AA215" s="61"/>
      <c r="AB215" s="61"/>
      <c r="AC215" s="61"/>
      <c r="AD215" s="61"/>
      <c r="AE215" s="61"/>
      <c r="AF215" s="61"/>
      <c r="AG215" s="61"/>
      <c r="AH215" s="61"/>
      <c r="AI215" s="61"/>
      <c r="AJ215" s="61"/>
      <c r="AK215" s="61"/>
      <c r="AL215" s="61"/>
      <c r="AM215" s="61"/>
      <c r="AN215" s="61"/>
    </row>
    <row r="216" spans="1:40" s="50" customFormat="1" ht="15.75">
      <c r="A216" s="62"/>
      <c r="B216" s="61"/>
      <c r="C216" s="61"/>
      <c r="D216" s="61"/>
      <c r="E216" s="58" t="s">
        <v>241</v>
      </c>
      <c r="F216" s="61"/>
      <c r="G216" s="61"/>
      <c r="H216" s="61"/>
      <c r="I216" s="135"/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  <c r="AA216" s="61"/>
      <c r="AB216" s="61"/>
      <c r="AC216" s="61"/>
      <c r="AD216" s="61"/>
      <c r="AE216" s="61"/>
      <c r="AF216" s="61"/>
      <c r="AG216" s="61"/>
      <c r="AH216" s="61"/>
      <c r="AI216" s="61"/>
      <c r="AJ216" s="61"/>
      <c r="AK216" s="61"/>
      <c r="AL216" s="61"/>
      <c r="AM216" s="61"/>
      <c r="AN216" s="61"/>
    </row>
    <row r="217" spans="1:40" s="50" customFormat="1" ht="15.75">
      <c r="A217" s="62"/>
      <c r="B217" s="61"/>
      <c r="C217" s="61"/>
      <c r="D217" s="61"/>
      <c r="E217" s="58" t="s">
        <v>235</v>
      </c>
      <c r="F217" s="61"/>
      <c r="G217" s="61">
        <v>16</v>
      </c>
      <c r="H217" s="61"/>
      <c r="I217" s="135"/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  <c r="AA217" s="61"/>
      <c r="AB217" s="61"/>
      <c r="AC217" s="61"/>
      <c r="AD217" s="61"/>
      <c r="AE217" s="61"/>
      <c r="AF217" s="61"/>
      <c r="AG217" s="61"/>
      <c r="AH217" s="61"/>
      <c r="AI217" s="61"/>
      <c r="AJ217" s="61"/>
      <c r="AK217" s="61"/>
      <c r="AL217" s="61"/>
      <c r="AM217" s="61"/>
      <c r="AN217" s="61"/>
    </row>
    <row r="218" spans="1:40" s="50" customFormat="1" ht="15.75">
      <c r="A218" s="62"/>
      <c r="B218" s="61"/>
      <c r="C218" s="61"/>
      <c r="D218" s="61"/>
      <c r="E218" s="58" t="s">
        <v>230</v>
      </c>
      <c r="F218" s="61"/>
      <c r="G218" s="135">
        <v>18.9</v>
      </c>
      <c r="H218" s="61"/>
      <c r="I218" s="135">
        <f>ROUND(+G217*G218/12,2)</f>
        <v>25.2</v>
      </c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  <c r="AA218" s="61"/>
      <c r="AB218" s="61"/>
      <c r="AC218" s="61"/>
      <c r="AD218" s="61"/>
      <c r="AE218" s="61"/>
      <c r="AF218" s="61"/>
      <c r="AG218" s="61"/>
      <c r="AH218" s="61"/>
      <c r="AI218" s="61"/>
      <c r="AJ218" s="61"/>
      <c r="AK218" s="61"/>
      <c r="AL218" s="61"/>
      <c r="AM218" s="61"/>
      <c r="AN218" s="61"/>
    </row>
    <row r="219" spans="1:40" s="50" customFormat="1" ht="15.75">
      <c r="A219" s="62"/>
      <c r="B219" s="61"/>
      <c r="C219" s="61"/>
      <c r="D219" s="61"/>
      <c r="E219" s="58" t="s">
        <v>242</v>
      </c>
      <c r="F219" s="61"/>
      <c r="G219" s="61"/>
      <c r="H219" s="61"/>
      <c r="I219" s="135"/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  <c r="AA219" s="61"/>
      <c r="AB219" s="61"/>
      <c r="AC219" s="61"/>
      <c r="AD219" s="61"/>
      <c r="AE219" s="61"/>
      <c r="AF219" s="61"/>
      <c r="AG219" s="61"/>
      <c r="AH219" s="61"/>
      <c r="AI219" s="61"/>
      <c r="AJ219" s="61"/>
      <c r="AK219" s="61"/>
      <c r="AL219" s="61"/>
      <c r="AM219" s="61"/>
      <c r="AN219" s="61"/>
    </row>
    <row r="220" spans="1:40" s="50" customFormat="1" ht="15.75">
      <c r="A220" s="62"/>
      <c r="B220" s="61"/>
      <c r="C220" s="61"/>
      <c r="D220" s="61"/>
      <c r="E220" s="58" t="s">
        <v>235</v>
      </c>
      <c r="F220" s="61"/>
      <c r="G220" s="61">
        <v>4</v>
      </c>
      <c r="H220" s="61"/>
      <c r="I220" s="135"/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  <c r="AA220" s="61"/>
      <c r="AB220" s="61"/>
      <c r="AC220" s="61"/>
      <c r="AD220" s="61"/>
      <c r="AE220" s="61"/>
      <c r="AF220" s="61"/>
      <c r="AG220" s="61"/>
      <c r="AH220" s="61"/>
      <c r="AI220" s="61"/>
      <c r="AJ220" s="61"/>
      <c r="AK220" s="61"/>
      <c r="AL220" s="61"/>
      <c r="AM220" s="61"/>
      <c r="AN220" s="61"/>
    </row>
    <row r="221" spans="1:40" s="50" customFormat="1" ht="15.75">
      <c r="A221" s="62"/>
      <c r="B221" s="61"/>
      <c r="C221" s="61"/>
      <c r="D221" s="61"/>
      <c r="E221" s="58" t="s">
        <v>230</v>
      </c>
      <c r="F221" s="61"/>
      <c r="G221" s="135">
        <v>16.1</v>
      </c>
      <c r="H221" s="61"/>
      <c r="I221" s="135">
        <f>ROUND(+G220*G221/12,2)</f>
        <v>5.37</v>
      </c>
      <c r="J221" s="61"/>
      <c r="K221" s="135">
        <f>SUM(I191:I221)</f>
        <v>283.68</v>
      </c>
      <c r="L221" s="61"/>
      <c r="M221" s="61" t="s">
        <v>236</v>
      </c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  <c r="AA221" s="61"/>
      <c r="AB221" s="61"/>
      <c r="AC221" s="61"/>
      <c r="AD221" s="61"/>
      <c r="AE221" s="61"/>
      <c r="AF221" s="61"/>
      <c r="AG221" s="61"/>
      <c r="AH221" s="61"/>
      <c r="AI221" s="61"/>
      <c r="AJ221" s="61"/>
      <c r="AK221" s="61"/>
      <c r="AL221" s="61"/>
      <c r="AM221" s="61"/>
      <c r="AN221" s="61"/>
    </row>
    <row r="222" spans="1:40" s="50" customFormat="1" ht="15.75">
      <c r="A222" s="62"/>
      <c r="B222" s="61"/>
      <c r="C222" s="61"/>
      <c r="D222" s="61"/>
      <c r="E222" s="58"/>
      <c r="F222" s="61"/>
      <c r="G222" s="135"/>
      <c r="H222" s="61"/>
      <c r="I222" s="135"/>
      <c r="J222" s="61"/>
      <c r="K222" s="135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  <c r="AA222" s="61"/>
      <c r="AB222" s="61"/>
      <c r="AC222" s="61"/>
      <c r="AD222" s="61"/>
      <c r="AE222" s="61"/>
      <c r="AF222" s="61"/>
      <c r="AG222" s="61"/>
      <c r="AH222" s="61"/>
      <c r="AI222" s="61"/>
      <c r="AJ222" s="61"/>
      <c r="AK222" s="61"/>
      <c r="AL222" s="61"/>
      <c r="AM222" s="61"/>
      <c r="AN222" s="61"/>
    </row>
    <row r="223" spans="1:40" s="50" customFormat="1" ht="15.75">
      <c r="A223" s="62"/>
      <c r="B223" s="61"/>
      <c r="C223" s="61"/>
      <c r="D223" s="61"/>
      <c r="E223" s="58"/>
      <c r="F223" s="61"/>
      <c r="G223" s="135"/>
      <c r="H223" s="61"/>
      <c r="I223" s="135"/>
      <c r="J223" s="61"/>
      <c r="K223" s="135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  <c r="AA223" s="61"/>
      <c r="AB223" s="61"/>
      <c r="AC223" s="61"/>
      <c r="AD223" s="61"/>
      <c r="AE223" s="61"/>
      <c r="AF223" s="61"/>
      <c r="AG223" s="61"/>
      <c r="AH223" s="61"/>
      <c r="AI223" s="61"/>
      <c r="AJ223" s="61"/>
      <c r="AK223" s="61"/>
      <c r="AL223" s="61"/>
      <c r="AM223" s="61"/>
      <c r="AN223" s="61"/>
    </row>
    <row r="224" spans="1:40" s="50" customFormat="1" ht="15.75">
      <c r="A224" s="62"/>
      <c r="B224" s="61"/>
      <c r="C224" s="61"/>
      <c r="D224" s="61"/>
      <c r="E224" s="58"/>
      <c r="F224" s="61"/>
      <c r="G224" s="135"/>
      <c r="H224" s="61"/>
      <c r="I224" s="135"/>
      <c r="J224" s="61"/>
      <c r="K224" s="135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  <c r="AA224" s="61"/>
      <c r="AB224" s="61"/>
      <c r="AC224" s="61"/>
      <c r="AD224" s="61"/>
      <c r="AE224" s="61"/>
      <c r="AF224" s="61"/>
      <c r="AG224" s="61"/>
      <c r="AH224" s="61"/>
      <c r="AI224" s="61"/>
      <c r="AJ224" s="61"/>
      <c r="AK224" s="61"/>
      <c r="AL224" s="61"/>
      <c r="AM224" s="61"/>
      <c r="AN224" s="61"/>
    </row>
    <row r="225" spans="1:14" ht="15.75">
      <c r="A225" s="62"/>
      <c r="B225" s="61"/>
      <c r="C225" s="60" t="s">
        <v>244</v>
      </c>
      <c r="D225" s="61"/>
      <c r="E225" s="61"/>
      <c r="F225" s="61"/>
      <c r="G225" s="61"/>
      <c r="H225" s="61"/>
      <c r="I225" s="61"/>
      <c r="J225" s="61"/>
      <c r="K225" s="61"/>
      <c r="L225" s="61"/>
      <c r="M225" s="61"/>
      <c r="N225" s="61"/>
    </row>
    <row r="226" spans="1:14" ht="15.75">
      <c r="A226" s="62"/>
      <c r="B226" s="61"/>
      <c r="C226" s="61"/>
      <c r="D226" s="61"/>
      <c r="E226" s="61" t="s">
        <v>57</v>
      </c>
      <c r="F226" s="61"/>
      <c r="G226" s="61"/>
      <c r="H226" s="61"/>
      <c r="I226" s="61"/>
      <c r="J226" s="61"/>
      <c r="K226" s="61"/>
      <c r="L226" s="61"/>
      <c r="M226" s="61"/>
      <c r="N226" s="61"/>
    </row>
    <row r="227" spans="1:14" ht="15.75">
      <c r="A227" s="62"/>
      <c r="B227" s="61"/>
      <c r="C227" s="62" t="str">
        <f>C149</f>
        <v>MOTORISTAS/ENCARREGADO/OPERADOR</v>
      </c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61"/>
    </row>
    <row r="228" spans="1:14" ht="15.75">
      <c r="A228" s="62"/>
      <c r="B228" s="61"/>
      <c r="C228" s="61"/>
      <c r="D228" s="61"/>
      <c r="E228" s="58" t="s">
        <v>245</v>
      </c>
      <c r="F228" s="61"/>
      <c r="G228" s="134">
        <f>E31+E20</f>
        <v>2</v>
      </c>
      <c r="H228" s="61"/>
      <c r="I228" s="61"/>
      <c r="J228" s="61"/>
      <c r="K228" s="61"/>
      <c r="L228" s="61"/>
      <c r="M228" s="61"/>
      <c r="N228" s="61"/>
    </row>
    <row r="229" spans="1:14" ht="15.75">
      <c r="A229" s="62"/>
      <c r="B229" s="61"/>
      <c r="C229" s="61"/>
      <c r="D229" s="61"/>
      <c r="E229" s="58" t="s">
        <v>236</v>
      </c>
      <c r="F229" s="61"/>
      <c r="G229" s="135">
        <f>K159</f>
        <v>104.37</v>
      </c>
      <c r="H229" s="61"/>
      <c r="I229" s="135">
        <f>ROUND(G229*G228,2)</f>
        <v>208.74</v>
      </c>
      <c r="J229" s="61"/>
      <c r="K229" s="61"/>
      <c r="L229" s="61"/>
      <c r="M229" s="61"/>
      <c r="N229" s="61"/>
    </row>
    <row r="230" spans="1:14" ht="15.75">
      <c r="A230" s="62"/>
      <c r="B230" s="61"/>
      <c r="C230" s="61"/>
      <c r="D230" s="61"/>
      <c r="E230" s="61"/>
      <c r="F230" s="61"/>
      <c r="G230" s="61" t="s">
        <v>61</v>
      </c>
      <c r="H230" s="61"/>
      <c r="I230" s="135"/>
      <c r="J230" s="61"/>
      <c r="K230" s="61"/>
      <c r="L230" s="61"/>
      <c r="M230" s="61"/>
      <c r="N230" s="61"/>
    </row>
    <row r="231" spans="1:14" ht="15.75">
      <c r="A231" s="62"/>
      <c r="B231" s="61"/>
      <c r="C231" s="61"/>
      <c r="D231" s="61"/>
      <c r="E231" s="61" t="s">
        <v>57</v>
      </c>
      <c r="F231" s="61"/>
      <c r="G231" s="61"/>
      <c r="H231" s="61"/>
      <c r="I231" s="61"/>
      <c r="J231" s="61"/>
      <c r="K231" s="61"/>
      <c r="L231" s="61"/>
      <c r="M231" s="61"/>
      <c r="N231" s="61"/>
    </row>
    <row r="232" spans="1:14" ht="15.75">
      <c r="A232" s="62"/>
      <c r="B232" s="61"/>
      <c r="C232" s="62" t="str">
        <f>C187</f>
        <v>OPERADOR DE ROÇADEIRA</v>
      </c>
      <c r="D232" s="61"/>
      <c r="E232" s="61"/>
      <c r="F232" s="61"/>
      <c r="G232" s="61"/>
      <c r="H232" s="61"/>
      <c r="I232" s="61"/>
      <c r="J232" s="61"/>
      <c r="K232" s="61"/>
      <c r="L232" s="61"/>
      <c r="M232" s="61"/>
      <c r="N232" s="61"/>
    </row>
    <row r="233" spans="1:14" ht="15.75">
      <c r="A233" s="62"/>
      <c r="B233" s="61"/>
      <c r="C233" s="61"/>
      <c r="D233" s="61"/>
      <c r="E233" s="58" t="s">
        <v>245</v>
      </c>
      <c r="F233" s="61"/>
      <c r="G233" s="134">
        <v>8</v>
      </c>
      <c r="H233" s="61"/>
      <c r="I233" s="61"/>
      <c r="J233" s="61"/>
      <c r="K233" s="61"/>
      <c r="L233" s="61"/>
      <c r="M233" s="61"/>
      <c r="N233" s="61"/>
    </row>
    <row r="234" spans="1:14" ht="15.75">
      <c r="A234" s="62"/>
      <c r="B234" s="61"/>
      <c r="C234" s="61"/>
      <c r="D234" s="61"/>
      <c r="E234" s="58" t="s">
        <v>236</v>
      </c>
      <c r="F234" s="61"/>
      <c r="G234" s="135">
        <f>K221</f>
        <v>283.68</v>
      </c>
      <c r="H234" s="61"/>
      <c r="I234" s="135">
        <f>ROUND(G234*G233,2)</f>
        <v>2269.44</v>
      </c>
      <c r="J234" s="61"/>
      <c r="K234" s="61"/>
      <c r="L234" s="61"/>
      <c r="M234" s="61"/>
      <c r="N234" s="61"/>
    </row>
    <row r="235" spans="1:14" ht="15.75">
      <c r="A235" s="62"/>
      <c r="B235" s="61"/>
      <c r="C235" s="61"/>
      <c r="D235" s="61"/>
      <c r="E235" s="61"/>
      <c r="F235" s="61"/>
      <c r="G235" s="61" t="s">
        <v>61</v>
      </c>
      <c r="H235" s="61"/>
      <c r="I235" s="135"/>
      <c r="J235" s="61"/>
      <c r="K235" s="61"/>
      <c r="L235" s="61"/>
      <c r="M235" s="61"/>
      <c r="N235" s="61"/>
    </row>
    <row r="236" spans="1:14" ht="15.75">
      <c r="A236" s="62"/>
      <c r="B236" s="61"/>
      <c r="C236" s="62" t="str">
        <f>C140</f>
        <v>OPERADOR DE CAPINADEIRA</v>
      </c>
      <c r="D236" s="61"/>
      <c r="E236" s="61"/>
      <c r="F236" s="61"/>
      <c r="G236" s="61"/>
      <c r="H236" s="61"/>
      <c r="I236" s="61"/>
      <c r="J236" s="61"/>
      <c r="K236" s="61"/>
      <c r="L236" s="61"/>
      <c r="M236" s="61"/>
      <c r="N236" s="61"/>
    </row>
    <row r="237" spans="1:14" ht="15.75">
      <c r="A237" s="62"/>
      <c r="B237" s="61"/>
      <c r="C237" s="61"/>
      <c r="D237" s="61"/>
      <c r="E237" s="58" t="s">
        <v>245</v>
      </c>
      <c r="F237" s="61"/>
      <c r="G237" s="134">
        <f>E41</f>
        <v>1</v>
      </c>
      <c r="H237" s="61"/>
      <c r="I237" s="61"/>
      <c r="J237" s="61"/>
      <c r="K237" s="61"/>
      <c r="L237" s="61"/>
      <c r="M237" s="61"/>
      <c r="N237" s="61"/>
    </row>
    <row r="238" spans="1:14" ht="15.75">
      <c r="A238" s="62"/>
      <c r="B238" s="61"/>
      <c r="C238" s="61"/>
      <c r="D238" s="61"/>
      <c r="E238" s="58" t="s">
        <v>236</v>
      </c>
      <c r="F238" s="61"/>
      <c r="G238" s="135">
        <f>K159</f>
        <v>104.37</v>
      </c>
      <c r="H238" s="61"/>
      <c r="I238" s="135">
        <f>ROUND(G238*G237,2)</f>
        <v>104.37</v>
      </c>
      <c r="J238" s="61"/>
      <c r="K238" s="61"/>
      <c r="L238" s="61"/>
      <c r="M238" s="61"/>
      <c r="N238" s="61"/>
    </row>
    <row r="239" spans="1:14" ht="15.75">
      <c r="A239" s="62"/>
      <c r="B239" s="61"/>
      <c r="C239" s="61"/>
      <c r="D239" s="61"/>
      <c r="E239" s="61"/>
      <c r="F239" s="61"/>
      <c r="G239" s="61" t="s">
        <v>61</v>
      </c>
      <c r="H239" s="61"/>
      <c r="I239" s="135"/>
      <c r="J239" s="61"/>
      <c r="K239" s="61"/>
      <c r="L239" s="61"/>
      <c r="M239" s="61"/>
      <c r="N239" s="61"/>
    </row>
    <row r="240" spans="1:14" ht="15.75">
      <c r="A240" s="62"/>
      <c r="B240" s="61"/>
      <c r="C240" s="62" t="s">
        <v>300</v>
      </c>
      <c r="D240" s="61"/>
      <c r="E240" s="61"/>
      <c r="F240" s="61"/>
      <c r="G240" s="61"/>
      <c r="H240" s="61"/>
      <c r="I240" s="135"/>
      <c r="J240" s="61"/>
      <c r="K240" s="61"/>
      <c r="L240" s="61"/>
      <c r="M240" s="61"/>
      <c r="N240" s="61"/>
    </row>
    <row r="241" spans="1:14" ht="15.75">
      <c r="A241" s="62"/>
      <c r="B241" s="61"/>
      <c r="C241" s="61"/>
      <c r="D241" s="61"/>
      <c r="E241" s="58" t="s">
        <v>245</v>
      </c>
      <c r="F241" s="61"/>
      <c r="G241" s="134">
        <v>16</v>
      </c>
      <c r="H241" s="61"/>
      <c r="I241" s="135"/>
      <c r="J241" s="61"/>
      <c r="K241" s="61"/>
      <c r="L241" s="61"/>
      <c r="M241" s="61"/>
      <c r="N241" s="61"/>
    </row>
    <row r="242" spans="1:14" ht="15.75">
      <c r="A242" s="62"/>
      <c r="B242" s="61"/>
      <c r="C242" s="61"/>
      <c r="D242" s="61"/>
      <c r="E242" s="58" t="s">
        <v>236</v>
      </c>
      <c r="F242" s="61"/>
      <c r="G242" s="135">
        <f>K184</f>
        <v>173.5</v>
      </c>
      <c r="H242" s="61"/>
      <c r="I242" s="135">
        <f>ROUND(G242*G241,2)</f>
        <v>2776</v>
      </c>
      <c r="J242" s="61"/>
      <c r="K242" s="166">
        <f>I242+I229+I234+I238</f>
        <v>5358.55</v>
      </c>
      <c r="L242" s="61"/>
      <c r="M242" s="61" t="s">
        <v>96</v>
      </c>
      <c r="N242" s="61"/>
    </row>
    <row r="243" spans="1:14" ht="15.75">
      <c r="A243" s="62"/>
      <c r="B243" s="61"/>
      <c r="C243" s="61"/>
      <c r="D243" s="61"/>
      <c r="E243" s="58"/>
      <c r="F243" s="61"/>
      <c r="G243" s="135"/>
      <c r="H243" s="61"/>
      <c r="I243" s="135"/>
      <c r="J243" s="61"/>
      <c r="K243" s="135"/>
      <c r="L243" s="61"/>
      <c r="M243" s="61"/>
      <c r="N243" s="61"/>
    </row>
    <row r="244" spans="1:14" ht="15.75">
      <c r="A244" s="62"/>
      <c r="B244" s="61"/>
      <c r="C244" s="61"/>
      <c r="D244" s="61"/>
      <c r="E244" s="58"/>
      <c r="F244" s="61"/>
      <c r="G244" s="135"/>
      <c r="H244" s="61"/>
      <c r="I244" s="135"/>
      <c r="J244" s="61"/>
      <c r="K244" s="135"/>
      <c r="L244" s="61"/>
      <c r="M244" s="61"/>
      <c r="N244" s="61"/>
    </row>
    <row r="245" spans="1:14" ht="15.75">
      <c r="A245" s="62"/>
      <c r="B245" s="61"/>
      <c r="C245" s="61"/>
      <c r="D245" s="61"/>
      <c r="E245" s="58"/>
      <c r="F245" s="61"/>
      <c r="G245" s="135"/>
      <c r="H245" s="61"/>
      <c r="I245" s="135"/>
      <c r="J245" s="61"/>
      <c r="K245" s="135"/>
      <c r="L245" s="61"/>
      <c r="M245" s="61"/>
      <c r="N245" s="61"/>
    </row>
    <row r="246" spans="1:14" ht="15.75">
      <c r="A246" s="62" t="s">
        <v>210</v>
      </c>
      <c r="B246" s="164" t="s">
        <v>247</v>
      </c>
      <c r="D246" s="61"/>
      <c r="E246" s="61"/>
      <c r="F246" s="61"/>
      <c r="G246" s="61"/>
      <c r="H246" s="61"/>
      <c r="I246" s="61"/>
      <c r="J246" s="61"/>
      <c r="K246" s="61"/>
      <c r="L246" s="61"/>
      <c r="M246" s="61"/>
      <c r="N246" s="61"/>
    </row>
    <row r="247" spans="1:14" ht="15.75">
      <c r="A247" s="62"/>
      <c r="B247" s="61"/>
      <c r="C247" s="61"/>
      <c r="D247" s="61"/>
      <c r="E247" s="61"/>
      <c r="F247" s="61"/>
      <c r="G247" s="61"/>
      <c r="H247" s="61"/>
      <c r="I247" s="61"/>
      <c r="J247" s="61"/>
      <c r="K247" s="61"/>
      <c r="L247" s="61"/>
      <c r="M247" s="61"/>
      <c r="N247" s="61"/>
    </row>
    <row r="248" spans="1:14" ht="15.75">
      <c r="A248" s="62"/>
      <c r="B248" s="60"/>
      <c r="C248" s="165"/>
      <c r="D248" s="61"/>
      <c r="E248" s="165" t="s">
        <v>307</v>
      </c>
      <c r="F248" s="61"/>
      <c r="G248" s="61"/>
      <c r="H248" s="61"/>
      <c r="I248" s="135"/>
      <c r="J248" s="61"/>
      <c r="K248" s="61"/>
      <c r="L248" s="61"/>
      <c r="M248" s="61"/>
      <c r="N248" s="61"/>
    </row>
    <row r="249" spans="1:14" ht="15.75">
      <c r="A249" s="62"/>
      <c r="B249" s="61"/>
      <c r="C249" s="58"/>
      <c r="D249" s="61"/>
      <c r="E249" s="58" t="s">
        <v>249</v>
      </c>
      <c r="F249" s="61"/>
      <c r="G249" s="134">
        <f>E124</f>
        <v>8</v>
      </c>
      <c r="H249" s="61"/>
      <c r="I249" s="135"/>
      <c r="J249" s="61"/>
      <c r="K249" s="61"/>
      <c r="L249" s="61"/>
      <c r="M249" s="61"/>
      <c r="N249" s="61"/>
    </row>
    <row r="250" spans="1:14" ht="15.75">
      <c r="A250" s="62"/>
      <c r="B250" s="61"/>
      <c r="C250" s="58"/>
      <c r="D250" s="61"/>
      <c r="E250" s="58" t="s">
        <v>230</v>
      </c>
      <c r="F250" s="61"/>
      <c r="G250" s="135">
        <v>525</v>
      </c>
      <c r="H250" s="61"/>
      <c r="I250" s="135">
        <f>ROUND(+G249*G250/12,2)</f>
        <v>350</v>
      </c>
      <c r="J250" s="61"/>
      <c r="K250" s="61"/>
      <c r="L250" s="61"/>
      <c r="M250" s="61"/>
      <c r="N250" s="61"/>
    </row>
    <row r="251" spans="1:14" ht="15.75">
      <c r="A251" s="62"/>
      <c r="B251" s="61"/>
      <c r="C251" s="165"/>
      <c r="D251" s="61"/>
      <c r="E251" s="165" t="s">
        <v>308</v>
      </c>
      <c r="F251" s="61"/>
      <c r="G251" s="61"/>
      <c r="H251" s="61"/>
      <c r="I251" s="135"/>
      <c r="J251" s="61"/>
      <c r="K251" s="61"/>
      <c r="L251" s="61"/>
      <c r="M251" s="61"/>
      <c r="N251" s="61"/>
    </row>
    <row r="252" spans="1:14" ht="15.75">
      <c r="A252" s="62"/>
      <c r="B252" s="61"/>
      <c r="C252" s="58"/>
      <c r="D252" s="61"/>
      <c r="E252" s="58" t="s">
        <v>249</v>
      </c>
      <c r="F252" s="61"/>
      <c r="G252" s="61">
        <v>6</v>
      </c>
      <c r="H252" s="61"/>
      <c r="I252" s="135"/>
      <c r="J252" s="61"/>
      <c r="K252" s="61"/>
      <c r="L252" s="61"/>
      <c r="M252" s="61"/>
      <c r="N252" s="61"/>
    </row>
    <row r="253" spans="1:14" ht="15.75">
      <c r="A253" s="62"/>
      <c r="B253" s="61"/>
      <c r="C253" s="58"/>
      <c r="D253" s="61"/>
      <c r="E253" s="58" t="s">
        <v>230</v>
      </c>
      <c r="F253" s="61"/>
      <c r="G253" s="135">
        <v>19.35</v>
      </c>
      <c r="H253" s="61"/>
      <c r="I253" s="135">
        <f>ROUND(+G252*G253,2)</f>
        <v>116.1</v>
      </c>
      <c r="J253" s="61"/>
      <c r="K253" s="61"/>
      <c r="L253" s="61"/>
      <c r="M253" s="61"/>
      <c r="N253" s="61"/>
    </row>
    <row r="254" spans="1:14" ht="15.75">
      <c r="A254" s="62"/>
      <c r="B254" s="61"/>
      <c r="C254" s="165"/>
      <c r="D254" s="61"/>
      <c r="E254" s="165" t="s">
        <v>309</v>
      </c>
      <c r="F254" s="61"/>
      <c r="G254" s="61"/>
      <c r="H254" s="61"/>
      <c r="I254" s="135"/>
      <c r="J254" s="61"/>
      <c r="K254" s="61"/>
      <c r="L254" s="61"/>
      <c r="M254" s="61"/>
      <c r="N254" s="61"/>
    </row>
    <row r="255" spans="1:14" ht="15.75">
      <c r="A255" s="62"/>
      <c r="B255" s="61"/>
      <c r="C255" s="58"/>
      <c r="D255" s="61"/>
      <c r="E255" s="58" t="s">
        <v>249</v>
      </c>
      <c r="F255" s="61"/>
      <c r="G255" s="61">
        <v>6</v>
      </c>
      <c r="H255" s="61"/>
      <c r="I255" s="135"/>
      <c r="J255" s="61"/>
      <c r="K255" s="61"/>
      <c r="L255" s="61"/>
      <c r="M255" s="61"/>
      <c r="N255" s="61"/>
    </row>
    <row r="256" spans="1:14" ht="15.75">
      <c r="A256" s="62"/>
      <c r="B256" s="61"/>
      <c r="C256" s="58"/>
      <c r="D256" s="61"/>
      <c r="E256" s="58" t="s">
        <v>230</v>
      </c>
      <c r="F256" s="61"/>
      <c r="G256" s="135">
        <v>13.8</v>
      </c>
      <c r="H256" s="61"/>
      <c r="I256" s="135">
        <f>ROUND(+G255*G256,2)</f>
        <v>82.8</v>
      </c>
      <c r="J256" s="61"/>
      <c r="K256" s="61"/>
      <c r="L256" s="61"/>
      <c r="M256" s="61"/>
      <c r="N256" s="61"/>
    </row>
    <row r="257" spans="1:14" ht="15.75">
      <c r="A257" s="62"/>
      <c r="B257" s="60"/>
      <c r="C257" s="165"/>
      <c r="D257" s="61"/>
      <c r="E257" s="165" t="s">
        <v>310</v>
      </c>
      <c r="F257" s="61"/>
      <c r="G257" s="61"/>
      <c r="H257" s="61"/>
      <c r="I257" s="135"/>
      <c r="J257" s="61"/>
      <c r="K257" s="61"/>
      <c r="L257" s="61"/>
      <c r="M257" s="61"/>
      <c r="N257" s="61"/>
    </row>
    <row r="258" spans="1:14" ht="15.75">
      <c r="A258" s="62"/>
      <c r="B258" s="61"/>
      <c r="C258" s="58"/>
      <c r="D258" s="61"/>
      <c r="E258" s="58" t="s">
        <v>249</v>
      </c>
      <c r="F258" s="61"/>
      <c r="G258" s="61">
        <v>10</v>
      </c>
      <c r="H258" s="61"/>
      <c r="I258" s="135"/>
      <c r="J258" s="61"/>
      <c r="K258" s="61"/>
      <c r="L258" s="61"/>
      <c r="M258" s="61"/>
      <c r="N258" s="61"/>
    </row>
    <row r="259" spans="1:14" ht="15.75">
      <c r="A259" s="62"/>
      <c r="B259" s="61"/>
      <c r="C259" s="58"/>
      <c r="D259" s="61"/>
      <c r="E259" s="58" t="s">
        <v>230</v>
      </c>
      <c r="F259" s="61"/>
      <c r="G259" s="135">
        <v>22.45</v>
      </c>
      <c r="H259" s="61"/>
      <c r="I259" s="135">
        <f>ROUND(+G258*G259,2)</f>
        <v>224.5</v>
      </c>
      <c r="J259" s="61"/>
      <c r="K259" s="61"/>
      <c r="L259" s="61"/>
      <c r="M259" s="61"/>
      <c r="N259" s="61"/>
    </row>
    <row r="260" spans="1:14" ht="15.75">
      <c r="A260" s="62"/>
      <c r="B260" s="60"/>
      <c r="C260" s="165"/>
      <c r="D260" s="61"/>
      <c r="E260" s="165" t="s">
        <v>311</v>
      </c>
      <c r="F260" s="61"/>
      <c r="G260" s="61"/>
      <c r="H260" s="61"/>
      <c r="I260" s="135"/>
      <c r="J260" s="61"/>
      <c r="K260" s="61"/>
      <c r="L260" s="61"/>
      <c r="M260" s="61"/>
      <c r="N260" s="61"/>
    </row>
    <row r="261" spans="1:14" ht="15.75">
      <c r="A261" s="62"/>
      <c r="B261" s="61"/>
      <c r="C261" s="58"/>
      <c r="D261" s="61"/>
      <c r="E261" s="58" t="s">
        <v>249</v>
      </c>
      <c r="F261" s="61"/>
      <c r="G261" s="61">
        <v>2</v>
      </c>
      <c r="H261" s="61"/>
      <c r="I261" s="135"/>
      <c r="J261" s="61"/>
      <c r="K261" s="61"/>
      <c r="L261" s="61"/>
      <c r="M261" s="61"/>
      <c r="N261" s="61"/>
    </row>
    <row r="262" spans="1:14" ht="15.75">
      <c r="A262" s="62"/>
      <c r="B262" s="61"/>
      <c r="C262" s="58"/>
      <c r="D262" s="61"/>
      <c r="E262" s="58" t="s">
        <v>230</v>
      </c>
      <c r="F262" s="61"/>
      <c r="G262" s="135">
        <v>205</v>
      </c>
      <c r="H262" s="61"/>
      <c r="I262" s="135">
        <f>ROUND(+G261*G262,2)</f>
        <v>410</v>
      </c>
      <c r="J262" s="61"/>
      <c r="K262" s="61"/>
      <c r="L262" s="61"/>
      <c r="M262" s="61"/>
      <c r="N262" s="61"/>
    </row>
    <row r="263" spans="1:14" ht="15.75">
      <c r="A263" s="62"/>
      <c r="B263" s="61"/>
      <c r="C263" s="165"/>
      <c r="D263" s="61"/>
      <c r="E263" s="165" t="s">
        <v>250</v>
      </c>
      <c r="F263" s="61"/>
      <c r="G263" s="61"/>
      <c r="H263" s="61"/>
      <c r="I263" s="135"/>
      <c r="J263" s="61"/>
      <c r="K263" s="61"/>
      <c r="L263" s="61"/>
      <c r="M263" s="61"/>
      <c r="N263" s="61"/>
    </row>
    <row r="264" spans="1:14" ht="15.75">
      <c r="A264" s="62"/>
      <c r="B264" s="61"/>
      <c r="C264" s="58"/>
      <c r="D264" s="61"/>
      <c r="E264" s="58" t="s">
        <v>249</v>
      </c>
      <c r="F264" s="61"/>
      <c r="G264" s="61">
        <v>10</v>
      </c>
      <c r="H264" s="61"/>
      <c r="I264" s="135"/>
      <c r="J264" s="61"/>
      <c r="K264" s="61"/>
      <c r="L264" s="61"/>
      <c r="M264" s="61"/>
      <c r="N264" s="61"/>
    </row>
    <row r="265" spans="1:14" ht="15.75">
      <c r="A265" s="62"/>
      <c r="B265" s="61"/>
      <c r="C265" s="58"/>
      <c r="D265" s="61"/>
      <c r="E265" s="58" t="s">
        <v>230</v>
      </c>
      <c r="F265" s="61"/>
      <c r="G265" s="135">
        <v>13.4</v>
      </c>
      <c r="H265" s="61"/>
      <c r="I265" s="135">
        <f>ROUND(+G264*G265,2)</f>
        <v>134</v>
      </c>
      <c r="J265" s="61"/>
      <c r="K265" s="61"/>
      <c r="L265" s="61"/>
      <c r="M265" s="61"/>
      <c r="N265" s="61"/>
    </row>
    <row r="266" spans="1:14" ht="15.75">
      <c r="A266" s="63"/>
      <c r="B266" s="60"/>
      <c r="C266" s="58"/>
      <c r="D266" s="61"/>
      <c r="E266" s="58"/>
      <c r="F266" s="61"/>
      <c r="G266" s="135"/>
      <c r="H266" s="61"/>
      <c r="I266" s="135"/>
      <c r="J266" s="61"/>
      <c r="K266" s="135"/>
      <c r="L266" s="61"/>
      <c r="M266" s="135"/>
      <c r="N266" s="61"/>
    </row>
    <row r="267" spans="1:68" s="51" customFormat="1" ht="15">
      <c r="A267" s="167"/>
      <c r="B267" s="168"/>
      <c r="C267" s="168"/>
      <c r="D267" s="168"/>
      <c r="E267" s="169"/>
      <c r="F267" s="168"/>
      <c r="G267" s="170"/>
      <c r="H267" s="168"/>
      <c r="I267" s="168"/>
      <c r="J267" s="168"/>
      <c r="K267" s="166">
        <f>SUM(I250:I265)</f>
        <v>1317.4</v>
      </c>
      <c r="L267" s="61"/>
      <c r="M267" s="61" t="s">
        <v>96</v>
      </c>
      <c r="N267" s="168"/>
      <c r="O267" s="168"/>
      <c r="P267" s="168"/>
      <c r="Q267" s="168"/>
      <c r="R267" s="168"/>
      <c r="S267" s="168"/>
      <c r="T267" s="168"/>
      <c r="U267" s="168"/>
      <c r="V267" s="168"/>
      <c r="W267" s="168"/>
      <c r="X267" s="168"/>
      <c r="Y267" s="168"/>
      <c r="Z267" s="168"/>
      <c r="AA267" s="168"/>
      <c r="AB267" s="168"/>
      <c r="AC267" s="168"/>
      <c r="AD267" s="168"/>
      <c r="AE267" s="168"/>
      <c r="AF267" s="168"/>
      <c r="AG267" s="168"/>
      <c r="AH267" s="168"/>
      <c r="AI267" s="168"/>
      <c r="AJ267" s="168"/>
      <c r="AK267" s="168"/>
      <c r="AL267" s="168"/>
      <c r="AM267" s="168"/>
      <c r="AN267" s="168"/>
      <c r="AO267" s="168"/>
      <c r="AP267" s="168"/>
      <c r="AQ267" s="168"/>
      <c r="AR267" s="168"/>
      <c r="AS267" s="168"/>
      <c r="AT267" s="168"/>
      <c r="AU267" s="168"/>
      <c r="AV267" s="168"/>
      <c r="AW267" s="168"/>
      <c r="AX267" s="168"/>
      <c r="AY267" s="168"/>
      <c r="AZ267" s="168"/>
      <c r="BA267" s="168"/>
      <c r="BB267" s="168"/>
      <c r="BC267" s="168"/>
      <c r="BD267" s="168"/>
      <c r="BE267" s="168"/>
      <c r="BF267" s="168"/>
      <c r="BG267" s="168"/>
      <c r="BH267" s="168"/>
      <c r="BI267" s="168"/>
      <c r="BJ267" s="168"/>
      <c r="BK267" s="168"/>
      <c r="BL267" s="168"/>
      <c r="BM267" s="168"/>
      <c r="BN267" s="168"/>
      <c r="BO267" s="168"/>
      <c r="BP267" s="168"/>
    </row>
    <row r="268" spans="1:68" s="51" customFormat="1" ht="15">
      <c r="A268" s="167"/>
      <c r="B268" s="168"/>
      <c r="C268" s="167"/>
      <c r="D268" s="168"/>
      <c r="E268" s="169"/>
      <c r="F268" s="168"/>
      <c r="G268" s="170"/>
      <c r="H268" s="168"/>
      <c r="I268" s="168"/>
      <c r="J268" s="168"/>
      <c r="K268" s="179"/>
      <c r="L268" s="168"/>
      <c r="M268" s="168"/>
      <c r="N268" s="168"/>
      <c r="O268" s="168"/>
      <c r="P268" s="168"/>
      <c r="Q268" s="168"/>
      <c r="R268" s="168"/>
      <c r="S268" s="168"/>
      <c r="T268" s="168"/>
      <c r="U268" s="168"/>
      <c r="V268" s="168"/>
      <c r="W268" s="168"/>
      <c r="X268" s="168"/>
      <c r="Y268" s="168"/>
      <c r="Z268" s="168"/>
      <c r="AA268" s="168"/>
      <c r="AB268" s="168"/>
      <c r="AC268" s="168"/>
      <c r="AD268" s="168"/>
      <c r="AE268" s="168"/>
      <c r="AF268" s="168"/>
      <c r="AG268" s="168"/>
      <c r="AH268" s="168"/>
      <c r="AI268" s="168"/>
      <c r="AJ268" s="168"/>
      <c r="AK268" s="168"/>
      <c r="AL268" s="168"/>
      <c r="AM268" s="168"/>
      <c r="AN268" s="168"/>
      <c r="AO268" s="168"/>
      <c r="AP268" s="168"/>
      <c r="AQ268" s="168"/>
      <c r="AR268" s="168"/>
      <c r="AS268" s="168"/>
      <c r="AT268" s="168"/>
      <c r="AU268" s="168"/>
      <c r="AV268" s="168"/>
      <c r="AW268" s="168"/>
      <c r="AX268" s="168"/>
      <c r="AY268" s="168"/>
      <c r="AZ268" s="168"/>
      <c r="BA268" s="168"/>
      <c r="BB268" s="168"/>
      <c r="BC268" s="168"/>
      <c r="BD268" s="168"/>
      <c r="BE268" s="168"/>
      <c r="BF268" s="168"/>
      <c r="BG268" s="168"/>
      <c r="BH268" s="168"/>
      <c r="BI268" s="168"/>
      <c r="BJ268" s="168"/>
      <c r="BK268" s="168"/>
      <c r="BL268" s="168"/>
      <c r="BM268" s="168"/>
      <c r="BN268" s="168"/>
      <c r="BO268" s="168"/>
      <c r="BP268" s="168"/>
    </row>
    <row r="269" spans="1:14" ht="15.75">
      <c r="A269" s="63"/>
      <c r="B269" s="60"/>
      <c r="C269" s="58"/>
      <c r="D269" s="61"/>
      <c r="E269" s="58"/>
      <c r="F269" s="61"/>
      <c r="G269" s="135"/>
      <c r="H269" s="61"/>
      <c r="I269" s="135"/>
      <c r="J269" s="61"/>
      <c r="N269" s="61"/>
    </row>
    <row r="270" spans="1:14" s="50" customFormat="1" ht="15.75">
      <c r="A270" s="62"/>
      <c r="B270" s="61"/>
      <c r="C270" s="58"/>
      <c r="D270" s="61"/>
      <c r="E270" s="135"/>
      <c r="F270" s="61"/>
      <c r="G270" s="135"/>
      <c r="H270" s="61"/>
      <c r="I270" s="135"/>
      <c r="J270" s="61"/>
      <c r="K270" s="61"/>
      <c r="L270" s="61"/>
      <c r="M270" s="61"/>
      <c r="N270" s="61"/>
    </row>
    <row r="271" spans="1:14" s="50" customFormat="1" ht="15.75">
      <c r="A271" s="62" t="s">
        <v>225</v>
      </c>
      <c r="B271" s="60" t="s">
        <v>253</v>
      </c>
      <c r="D271" s="61"/>
      <c r="E271" s="61"/>
      <c r="F271" s="61"/>
      <c r="G271" s="61"/>
      <c r="H271" s="61"/>
      <c r="I271" s="61"/>
      <c r="J271" s="61"/>
      <c r="K271" s="61"/>
      <c r="L271" s="61"/>
      <c r="M271" s="61"/>
      <c r="N271" s="61"/>
    </row>
    <row r="272" spans="1:14" s="50" customFormat="1" ht="15.75">
      <c r="A272" s="62"/>
      <c r="B272" s="61"/>
      <c r="C272" s="61"/>
      <c r="D272" s="61"/>
      <c r="E272" s="61"/>
      <c r="F272" s="61"/>
      <c r="G272" s="61"/>
      <c r="H272" s="61"/>
      <c r="I272" s="61"/>
      <c r="J272" s="61"/>
      <c r="K272" s="61"/>
      <c r="L272" s="61"/>
      <c r="M272" s="61"/>
      <c r="N272" s="61"/>
    </row>
    <row r="273" spans="1:14" s="50" customFormat="1" ht="15.75">
      <c r="A273" s="171"/>
      <c r="B273" s="60" t="s">
        <v>312</v>
      </c>
      <c r="C273" s="60" t="s">
        <v>313</v>
      </c>
      <c r="D273" s="61"/>
      <c r="E273" s="61"/>
      <c r="F273" s="61"/>
      <c r="G273" s="61"/>
      <c r="H273" s="61"/>
      <c r="I273" s="61"/>
      <c r="J273" s="61"/>
      <c r="K273" s="61"/>
      <c r="L273" s="61"/>
      <c r="M273" s="61"/>
      <c r="N273" s="61"/>
    </row>
    <row r="274" spans="1:14" s="50" customFormat="1" ht="15.75">
      <c r="A274" s="62"/>
      <c r="B274" s="61"/>
      <c r="C274" s="61" t="s">
        <v>57</v>
      </c>
      <c r="D274" s="61"/>
      <c r="E274" s="61"/>
      <c r="F274" s="61"/>
      <c r="G274" s="61" t="s">
        <v>57</v>
      </c>
      <c r="H274" s="61"/>
      <c r="I274" s="134"/>
      <c r="J274" s="61"/>
      <c r="K274" s="61"/>
      <c r="L274" s="61"/>
      <c r="M274" s="61"/>
      <c r="N274" s="61"/>
    </row>
    <row r="275" spans="1:14" s="50" customFormat="1" ht="15.75">
      <c r="A275" s="62"/>
      <c r="B275" s="61"/>
      <c r="C275" s="61" t="s">
        <v>256</v>
      </c>
      <c r="D275" s="61"/>
      <c r="E275" s="61"/>
      <c r="F275" s="61"/>
      <c r="G275" s="61"/>
      <c r="H275" s="61"/>
      <c r="I275" s="61"/>
      <c r="J275" s="61"/>
      <c r="K275" s="61"/>
      <c r="L275" s="61"/>
      <c r="M275" s="61"/>
      <c r="N275" s="61"/>
    </row>
    <row r="276" spans="1:14" s="50" customFormat="1" ht="15.75">
      <c r="A276" s="62"/>
      <c r="B276" s="61"/>
      <c r="C276" s="58" t="s">
        <v>257</v>
      </c>
      <c r="D276" s="61"/>
      <c r="E276" s="172">
        <v>1</v>
      </c>
      <c r="F276" s="172"/>
      <c r="G276" s="172"/>
      <c r="H276" s="172"/>
      <c r="I276" s="61"/>
      <c r="J276" s="61"/>
      <c r="K276" s="61"/>
      <c r="L276" s="61"/>
      <c r="M276" s="61"/>
      <c r="N276" s="61"/>
    </row>
    <row r="277" spans="1:14" s="50" customFormat="1" ht="15.75">
      <c r="A277" s="62"/>
      <c r="B277" s="61"/>
      <c r="C277" s="58" t="s">
        <v>96</v>
      </c>
      <c r="D277" s="61"/>
      <c r="E277" s="135">
        <v>6500</v>
      </c>
      <c r="F277" s="172"/>
      <c r="G277" s="135">
        <f>E277*E276</f>
        <v>6500</v>
      </c>
      <c r="H277" s="172"/>
      <c r="I277" s="61"/>
      <c r="J277" s="61"/>
      <c r="K277" s="61"/>
      <c r="L277" s="61"/>
      <c r="M277" s="61"/>
      <c r="N277" s="61"/>
    </row>
    <row r="278" spans="1:14" s="50" customFormat="1" ht="15.75">
      <c r="A278" s="62"/>
      <c r="B278" s="61"/>
      <c r="C278" s="58"/>
      <c r="D278" s="61"/>
      <c r="E278" s="174"/>
      <c r="F278" s="61"/>
      <c r="H278" s="61"/>
      <c r="I278" s="61"/>
      <c r="J278" s="61"/>
      <c r="K278" s="61"/>
      <c r="L278" s="61"/>
      <c r="M278" s="61"/>
      <c r="N278" s="61"/>
    </row>
    <row r="279" spans="1:14" s="50" customFormat="1" ht="15.75">
      <c r="A279" s="171"/>
      <c r="B279" s="60" t="s">
        <v>314</v>
      </c>
      <c r="C279" s="60" t="s">
        <v>315</v>
      </c>
      <c r="D279" s="61"/>
      <c r="E279" s="61"/>
      <c r="F279" s="61"/>
      <c r="G279" s="61"/>
      <c r="H279" s="61"/>
      <c r="I279" s="61"/>
      <c r="J279" s="61"/>
      <c r="K279" s="61"/>
      <c r="L279" s="61"/>
      <c r="M279" s="61"/>
      <c r="N279" s="61"/>
    </row>
    <row r="280" spans="1:14" s="50" customFormat="1" ht="15.75">
      <c r="A280" s="62"/>
      <c r="B280" s="61"/>
      <c r="C280" s="61" t="s">
        <v>57</v>
      </c>
      <c r="D280" s="61"/>
      <c r="E280" s="61"/>
      <c r="F280" s="61"/>
      <c r="G280" s="61" t="s">
        <v>57</v>
      </c>
      <c r="H280" s="61"/>
      <c r="I280" s="134"/>
      <c r="J280" s="61"/>
      <c r="K280" s="61"/>
      <c r="L280" s="61"/>
      <c r="M280" s="61"/>
      <c r="N280" s="61"/>
    </row>
    <row r="281" spans="1:14" s="50" customFormat="1" ht="15.75">
      <c r="A281" s="62"/>
      <c r="B281" s="61"/>
      <c r="C281" s="61" t="s">
        <v>256</v>
      </c>
      <c r="D281" s="61"/>
      <c r="E281" s="61"/>
      <c r="F281" s="61"/>
      <c r="G281" s="61"/>
      <c r="H281" s="61"/>
      <c r="I281" s="61"/>
      <c r="J281" s="61"/>
      <c r="K281" s="61"/>
      <c r="L281" s="61"/>
      <c r="M281" s="61"/>
      <c r="N281" s="61"/>
    </row>
    <row r="282" spans="1:14" s="50" customFormat="1" ht="15.75">
      <c r="A282" s="62"/>
      <c r="B282" s="61"/>
      <c r="C282" s="58" t="s">
        <v>257</v>
      </c>
      <c r="D282" s="61"/>
      <c r="E282" s="172">
        <v>1</v>
      </c>
      <c r="F282" s="172"/>
      <c r="G282" s="172"/>
      <c r="H282" s="172"/>
      <c r="I282" s="61"/>
      <c r="J282" s="61"/>
      <c r="K282" s="61"/>
      <c r="L282" s="61"/>
      <c r="M282" s="61"/>
      <c r="N282" s="61"/>
    </row>
    <row r="283" spans="1:14" s="50" customFormat="1" ht="15.75">
      <c r="A283" s="62"/>
      <c r="B283" s="61"/>
      <c r="C283" s="58" t="s">
        <v>96</v>
      </c>
      <c r="D283" s="61"/>
      <c r="E283" s="135">
        <v>21000</v>
      </c>
      <c r="F283" s="172"/>
      <c r="G283" s="135">
        <f>E283*E282</f>
        <v>21000</v>
      </c>
      <c r="H283" s="172"/>
      <c r="I283" s="61"/>
      <c r="J283" s="61"/>
      <c r="K283" s="61"/>
      <c r="L283" s="61"/>
      <c r="M283" s="61"/>
      <c r="N283" s="61"/>
    </row>
    <row r="284" spans="1:14" s="50" customFormat="1" ht="15.75">
      <c r="A284" s="62"/>
      <c r="B284" s="61"/>
      <c r="C284" s="58"/>
      <c r="D284" s="61"/>
      <c r="E284" s="174"/>
      <c r="F284" s="61"/>
      <c r="H284" s="61"/>
      <c r="I284" s="61"/>
      <c r="J284" s="61"/>
      <c r="K284" s="61"/>
      <c r="L284" s="61"/>
      <c r="M284" s="61"/>
      <c r="N284" s="61"/>
    </row>
    <row r="285" spans="1:14" s="50" customFormat="1" ht="15.75">
      <c r="A285" s="62"/>
      <c r="B285" s="61"/>
      <c r="C285" s="58"/>
      <c r="D285" s="61"/>
      <c r="E285" s="174"/>
      <c r="F285" s="61"/>
      <c r="H285" s="61"/>
      <c r="I285" s="61"/>
      <c r="J285" s="61"/>
      <c r="K285" s="61"/>
      <c r="L285" s="61"/>
      <c r="M285" s="61"/>
      <c r="N285" s="61"/>
    </row>
    <row r="286" spans="1:14" s="50" customFormat="1" ht="15.75">
      <c r="A286" s="62"/>
      <c r="B286" s="61"/>
      <c r="C286" s="61"/>
      <c r="D286" s="61"/>
      <c r="E286" s="61" t="s">
        <v>61</v>
      </c>
      <c r="F286" s="61"/>
      <c r="G286" s="61"/>
      <c r="H286" s="61"/>
      <c r="I286" s="61"/>
      <c r="J286" s="61"/>
      <c r="K286" s="61"/>
      <c r="L286" s="61"/>
      <c r="M286" s="61"/>
      <c r="N286" s="61"/>
    </row>
    <row r="287" spans="1:14" s="50" customFormat="1" ht="15.75">
      <c r="A287" s="62"/>
      <c r="B287" s="61"/>
      <c r="C287" s="61"/>
      <c r="D287" s="61"/>
      <c r="E287" s="61" t="s">
        <v>61</v>
      </c>
      <c r="F287" s="61"/>
      <c r="G287" s="61" t="s">
        <v>61</v>
      </c>
      <c r="H287" s="61"/>
      <c r="I287" s="61"/>
      <c r="J287" s="61"/>
      <c r="K287" s="61"/>
      <c r="L287" s="61"/>
      <c r="M287" s="61"/>
      <c r="N287" s="61"/>
    </row>
    <row r="288" spans="1:14" s="50" customFormat="1" ht="15.75">
      <c r="A288" s="171"/>
      <c r="B288" s="60" t="s">
        <v>316</v>
      </c>
      <c r="C288" s="60" t="str">
        <f>"RESUMO "&amp;B271</f>
        <v>RESUMO OUTROS VEÍCULOS E EQIUPAMENTOS </v>
      </c>
      <c r="D288" s="61"/>
      <c r="E288" s="61"/>
      <c r="F288" s="61"/>
      <c r="G288" s="61"/>
      <c r="H288" s="61"/>
      <c r="I288" s="61"/>
      <c r="J288" s="61"/>
      <c r="K288" s="61"/>
      <c r="L288" s="61"/>
      <c r="M288" s="61"/>
      <c r="N288" s="61"/>
    </row>
    <row r="289" spans="1:14" s="50" customFormat="1" ht="15.75">
      <c r="A289" s="62"/>
      <c r="B289" s="61"/>
      <c r="C289" s="61"/>
      <c r="D289" s="61"/>
      <c r="E289" s="61"/>
      <c r="F289" s="61"/>
      <c r="G289" s="61"/>
      <c r="H289" s="61"/>
      <c r="I289" s="61"/>
      <c r="J289" s="61"/>
      <c r="K289" s="61"/>
      <c r="L289" s="61"/>
      <c r="M289" s="61"/>
      <c r="N289" s="61"/>
    </row>
    <row r="290" spans="1:14" s="50" customFormat="1" ht="15.75">
      <c r="A290" s="62"/>
      <c r="B290" s="61"/>
      <c r="C290" s="175" t="s">
        <v>73</v>
      </c>
      <c r="D290" s="103"/>
      <c r="E290" s="103"/>
      <c r="F290" s="103"/>
      <c r="G290" s="106">
        <f>G277+G283</f>
        <v>27500</v>
      </c>
      <c r="H290" s="61"/>
      <c r="I290" s="61"/>
      <c r="J290" s="61"/>
      <c r="K290" s="61"/>
      <c r="L290" s="61"/>
      <c r="M290" s="61"/>
      <c r="N290" s="61"/>
    </row>
    <row r="291" spans="1:14" s="50" customFormat="1" ht="15.75">
      <c r="A291" s="62"/>
      <c r="B291" s="61"/>
      <c r="C291" s="103"/>
      <c r="D291" s="103"/>
      <c r="E291" s="103"/>
      <c r="F291" s="103"/>
      <c r="G291" s="106"/>
      <c r="H291" s="61"/>
      <c r="I291" s="135">
        <f>SUM(G290:G291)</f>
        <v>27500</v>
      </c>
      <c r="J291" s="61"/>
      <c r="K291" s="61" t="s">
        <v>96</v>
      </c>
      <c r="L291" s="61"/>
      <c r="M291" s="61"/>
      <c r="N291" s="61"/>
    </row>
    <row r="292" spans="1:14" s="50" customFormat="1" ht="15.75">
      <c r="A292" s="62"/>
      <c r="B292" s="61"/>
      <c r="C292" s="58"/>
      <c r="D292" s="61"/>
      <c r="E292" s="135"/>
      <c r="F292" s="61"/>
      <c r="G292" s="135"/>
      <c r="H292" s="61"/>
      <c r="I292" s="135"/>
      <c r="J292" s="61"/>
      <c r="K292" s="61"/>
      <c r="L292" s="61"/>
      <c r="M292" s="61"/>
      <c r="N292" s="61"/>
    </row>
    <row r="293" spans="1:14" ht="15.75">
      <c r="A293" s="62"/>
      <c r="B293" s="61"/>
      <c r="C293" s="61"/>
      <c r="D293" s="61"/>
      <c r="E293" s="61"/>
      <c r="F293" s="61"/>
      <c r="G293" s="61"/>
      <c r="H293" s="61"/>
      <c r="I293" s="61"/>
      <c r="J293" s="61"/>
      <c r="K293" s="61"/>
      <c r="L293" s="61"/>
      <c r="M293" s="61"/>
      <c r="N293" s="61"/>
    </row>
    <row r="294" spans="1:14" ht="15.75">
      <c r="A294" s="62" t="s">
        <v>246</v>
      </c>
      <c r="B294" s="60" t="s">
        <v>264</v>
      </c>
      <c r="D294" s="61"/>
      <c r="E294" s="61"/>
      <c r="F294" s="61"/>
      <c r="G294" s="61"/>
      <c r="H294" s="61"/>
      <c r="I294" s="61"/>
      <c r="J294" s="61"/>
      <c r="K294" s="61"/>
      <c r="L294" s="61"/>
      <c r="M294" s="61"/>
      <c r="N294" s="61"/>
    </row>
    <row r="295" spans="1:14" ht="15.75">
      <c r="A295" s="62"/>
      <c r="B295" s="61"/>
      <c r="C295" s="61"/>
      <c r="D295" s="61"/>
      <c r="E295" s="61"/>
      <c r="F295" s="61"/>
      <c r="G295" s="61"/>
      <c r="H295" s="61"/>
      <c r="I295" s="61"/>
      <c r="J295" s="61"/>
      <c r="K295" s="61"/>
      <c r="L295" s="61"/>
      <c r="M295" s="61"/>
      <c r="N295" s="61"/>
    </row>
    <row r="296" spans="1:14" ht="15.75">
      <c r="A296" s="62"/>
      <c r="B296" s="61"/>
      <c r="C296" s="61" t="str">
        <f>C9</f>
        <v>MÃO-DE-OBRA DIRETA</v>
      </c>
      <c r="D296" s="61"/>
      <c r="E296" s="61"/>
      <c r="F296" s="61"/>
      <c r="G296" s="135">
        <f>$I$145</f>
        <v>74327.44</v>
      </c>
      <c r="H296" s="61"/>
      <c r="I296" s="61"/>
      <c r="J296" s="61"/>
      <c r="K296" s="61"/>
      <c r="L296" s="61"/>
      <c r="M296" s="61"/>
      <c r="N296" s="61"/>
    </row>
    <row r="297" spans="1:14" ht="15.75">
      <c r="A297" s="62"/>
      <c r="B297" s="61"/>
      <c r="C297" s="61" t="str">
        <f>B147</f>
        <v>UNIFORMES</v>
      </c>
      <c r="D297" s="61"/>
      <c r="E297" s="61"/>
      <c r="F297" s="61"/>
      <c r="G297" s="135">
        <f>K242</f>
        <v>5358.55</v>
      </c>
      <c r="H297" s="61"/>
      <c r="I297" s="61"/>
      <c r="J297" s="61"/>
      <c r="K297" s="61"/>
      <c r="L297" s="61"/>
      <c r="M297" s="61"/>
      <c r="N297" s="61"/>
    </row>
    <row r="298" spans="1:14" ht="15.75">
      <c r="A298" s="62"/>
      <c r="B298" s="61"/>
      <c r="C298" s="61" t="str">
        <f>B246</f>
        <v>FERRAMENTAS E MATERIAIS</v>
      </c>
      <c r="D298" s="61"/>
      <c r="E298" s="61"/>
      <c r="F298" s="61"/>
      <c r="G298" s="135">
        <f>K267</f>
        <v>1317.4</v>
      </c>
      <c r="H298" s="61"/>
      <c r="L298" s="61"/>
      <c r="M298" s="61"/>
      <c r="N298" s="61"/>
    </row>
    <row r="299" spans="1:14" ht="15.75">
      <c r="A299" s="62"/>
      <c r="B299" s="61"/>
      <c r="C299" s="135" t="str">
        <f>B271</f>
        <v>OUTROS VEÍCULOS E EQIUPAMENTOS </v>
      </c>
      <c r="D299" s="61"/>
      <c r="E299" s="61"/>
      <c r="F299" s="61"/>
      <c r="G299" s="135">
        <f>I291</f>
        <v>27500</v>
      </c>
      <c r="H299" s="61"/>
      <c r="I299" s="166"/>
      <c r="J299" s="61"/>
      <c r="K299" s="61"/>
      <c r="L299" s="61"/>
      <c r="M299" s="61"/>
      <c r="N299" s="61"/>
    </row>
    <row r="300" spans="1:14" ht="15.75">
      <c r="A300" s="62"/>
      <c r="B300" s="61"/>
      <c r="C300" s="61"/>
      <c r="D300" s="61"/>
      <c r="E300" s="61"/>
      <c r="F300" s="61"/>
      <c r="G300" s="135"/>
      <c r="H300" s="61"/>
      <c r="I300" s="166">
        <f>SUM(G296:G299)</f>
        <v>108503.39</v>
      </c>
      <c r="J300" s="61"/>
      <c r="K300" s="61" t="s">
        <v>96</v>
      </c>
      <c r="L300" s="61"/>
      <c r="M300" s="61"/>
      <c r="N300" s="61"/>
    </row>
    <row r="301" spans="1:14" ht="15.75">
      <c r="A301" s="62"/>
      <c r="B301" s="61"/>
      <c r="C301" s="61"/>
      <c r="D301" s="61"/>
      <c r="E301" s="61"/>
      <c r="F301" s="61"/>
      <c r="G301" s="106"/>
      <c r="H301" s="61"/>
      <c r="I301" s="173"/>
      <c r="J301" s="61"/>
      <c r="K301" s="61"/>
      <c r="L301" s="61"/>
      <c r="M301" s="61"/>
      <c r="N301" s="61"/>
    </row>
    <row r="302" spans="1:13" ht="15.75">
      <c r="A302" s="62"/>
      <c r="B302" s="61"/>
      <c r="C302" s="61"/>
      <c r="D302" s="61"/>
      <c r="E302" s="61"/>
      <c r="F302" s="61"/>
      <c r="G302" s="135"/>
      <c r="H302" s="61"/>
      <c r="I302" s="166"/>
      <c r="J302" s="61"/>
      <c r="K302" s="61"/>
      <c r="L302" s="61"/>
      <c r="M302" s="61"/>
    </row>
    <row r="303" spans="1:13" ht="15.75">
      <c r="A303" s="62" t="s">
        <v>252</v>
      </c>
      <c r="B303" s="164" t="s">
        <v>266</v>
      </c>
      <c r="D303" s="61"/>
      <c r="E303" s="61"/>
      <c r="F303" s="61"/>
      <c r="G303" s="61"/>
      <c r="H303" s="61"/>
      <c r="I303" s="61"/>
      <c r="J303" s="61"/>
      <c r="K303" s="61"/>
      <c r="L303" s="61"/>
      <c r="M303" s="61"/>
    </row>
    <row r="304" spans="1:13" ht="15.75">
      <c r="A304" s="62"/>
      <c r="B304" s="61"/>
      <c r="C304" s="61"/>
      <c r="D304" s="61"/>
      <c r="E304" s="61"/>
      <c r="F304" s="61"/>
      <c r="G304" s="61"/>
      <c r="H304" s="61"/>
      <c r="I304" s="61"/>
      <c r="J304" s="61"/>
      <c r="K304" s="61"/>
      <c r="L304" s="61"/>
      <c r="M304" s="61"/>
    </row>
    <row r="305" spans="1:13" ht="15.75">
      <c r="A305" s="62"/>
      <c r="B305" s="61"/>
      <c r="C305" s="61" t="s">
        <v>267</v>
      </c>
      <c r="D305" s="61"/>
      <c r="E305" s="61"/>
      <c r="F305" s="61"/>
      <c r="G305" s="135"/>
      <c r="H305" s="61"/>
      <c r="I305" s="166">
        <f>I300</f>
        <v>108503.39</v>
      </c>
      <c r="J305" s="61"/>
      <c r="K305" s="61" t="s">
        <v>96</v>
      </c>
      <c r="L305" s="61"/>
      <c r="M305" s="61"/>
    </row>
    <row r="306" spans="1:13" ht="15.75">
      <c r="A306" s="62"/>
      <c r="B306" s="61"/>
      <c r="C306" s="58"/>
      <c r="D306" s="61"/>
      <c r="E306" s="176"/>
      <c r="F306" s="61"/>
      <c r="G306" s="135"/>
      <c r="H306" s="61"/>
      <c r="I306" s="135"/>
      <c r="J306" s="61"/>
      <c r="K306" s="61"/>
      <c r="L306" s="61"/>
      <c r="M306" s="166"/>
    </row>
    <row r="307" spans="1:13" ht="15.75" hidden="1">
      <c r="A307" s="62" t="s">
        <v>263</v>
      </c>
      <c r="B307" s="60" t="s">
        <v>268</v>
      </c>
      <c r="C307" s="60"/>
      <c r="D307" s="61"/>
      <c r="E307" s="61"/>
      <c r="F307" s="61"/>
      <c r="G307" s="61"/>
      <c r="H307" s="61"/>
      <c r="I307" s="61"/>
      <c r="J307" s="61"/>
      <c r="K307" s="61"/>
      <c r="L307" s="61"/>
      <c r="M307" s="61"/>
    </row>
    <row r="308" spans="1:13" ht="15.75" hidden="1">
      <c r="A308" s="62"/>
      <c r="B308" s="61"/>
      <c r="C308" s="61"/>
      <c r="D308" s="61"/>
      <c r="E308" s="61"/>
      <c r="F308" s="61"/>
      <c r="G308" s="61"/>
      <c r="H308" s="61"/>
      <c r="I308" s="61"/>
      <c r="J308" s="61"/>
      <c r="K308" s="61"/>
      <c r="L308" s="61"/>
      <c r="M308" s="61"/>
    </row>
    <row r="309" spans="1:13" ht="15.75" hidden="1">
      <c r="A309" s="62"/>
      <c r="B309" s="177">
        <v>0</v>
      </c>
      <c r="C309" s="178" t="s">
        <v>269</v>
      </c>
      <c r="D309" s="61"/>
      <c r="E309" s="61"/>
      <c r="F309" s="61"/>
      <c r="G309" s="61"/>
      <c r="H309" s="61"/>
      <c r="I309" s="61"/>
      <c r="J309" s="61"/>
      <c r="K309" s="135"/>
      <c r="L309" s="61"/>
      <c r="M309" s="61"/>
    </row>
    <row r="310" spans="1:13" ht="15.75" hidden="1">
      <c r="A310" s="62"/>
      <c r="B310" s="61"/>
      <c r="C310" s="61" t="s">
        <v>270</v>
      </c>
      <c r="D310" s="61"/>
      <c r="E310" s="61"/>
      <c r="F310" s="61"/>
      <c r="G310" s="61"/>
      <c r="H310" s="61"/>
      <c r="I310" s="61"/>
      <c r="J310" s="61"/>
      <c r="K310" s="61"/>
      <c r="L310" s="61"/>
      <c r="M310" s="61"/>
    </row>
    <row r="311" spans="1:13" ht="15.75" hidden="1">
      <c r="A311" s="62"/>
      <c r="B311" s="61"/>
      <c r="C311" s="61" t="s">
        <v>271</v>
      </c>
      <c r="D311" s="61"/>
      <c r="E311" s="61"/>
      <c r="F311" s="61"/>
      <c r="G311" s="61"/>
      <c r="H311" s="61"/>
      <c r="I311" s="61"/>
      <c r="J311" s="61"/>
      <c r="K311" s="61"/>
      <c r="L311" s="61"/>
      <c r="M311" s="61"/>
    </row>
    <row r="312" spans="1:13" ht="15.75" hidden="1">
      <c r="A312" s="62"/>
      <c r="B312" s="61"/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1"/>
    </row>
    <row r="313" spans="1:13" ht="15.75" hidden="1">
      <c r="A313" s="62"/>
      <c r="B313" s="61"/>
      <c r="C313" s="61" t="s">
        <v>272</v>
      </c>
      <c r="D313" s="61"/>
      <c r="E313" s="61"/>
      <c r="F313" s="61"/>
      <c r="G313" s="135">
        <f>I305</f>
        <v>108503.39</v>
      </c>
      <c r="H313" s="61"/>
      <c r="I313" s="61"/>
      <c r="J313" s="61"/>
      <c r="K313" s="61"/>
      <c r="L313" s="61"/>
      <c r="M313" s="61"/>
    </row>
    <row r="314" spans="1:13" ht="15.75" hidden="1">
      <c r="A314" s="62"/>
      <c r="B314" s="61"/>
      <c r="C314" s="165"/>
      <c r="D314" s="61"/>
      <c r="E314" s="61"/>
      <c r="F314" s="61"/>
      <c r="G314" s="135"/>
      <c r="H314" s="61"/>
      <c r="I314" s="135">
        <f>SUM(G313)</f>
        <v>108503.39</v>
      </c>
      <c r="J314" s="61"/>
      <c r="K314" s="61" t="s">
        <v>96</v>
      </c>
      <c r="L314" s="61"/>
      <c r="M314" s="61"/>
    </row>
    <row r="315" spans="1:13" ht="15.75" hidden="1">
      <c r="A315" s="62"/>
      <c r="B315" s="61"/>
      <c r="C315" s="61"/>
      <c r="D315" s="61"/>
      <c r="E315" s="61"/>
      <c r="F315" s="61"/>
      <c r="G315" s="61" t="s">
        <v>61</v>
      </c>
      <c r="H315" s="61"/>
      <c r="I315" s="61"/>
      <c r="J315" s="61"/>
      <c r="K315" s="61"/>
      <c r="L315" s="61"/>
      <c r="M315" s="61"/>
    </row>
    <row r="316" spans="1:13" ht="15.75" hidden="1">
      <c r="A316" s="62"/>
      <c r="B316" s="61"/>
      <c r="C316" s="61"/>
      <c r="D316" s="61"/>
      <c r="E316" s="61"/>
      <c r="F316" s="61"/>
      <c r="G316" s="61" t="s">
        <v>61</v>
      </c>
      <c r="H316" s="61"/>
      <c r="I316" s="61" t="s">
        <v>61</v>
      </c>
      <c r="J316" s="61"/>
      <c r="K316" s="61"/>
      <c r="L316" s="61"/>
      <c r="M316" s="61"/>
    </row>
    <row r="317" spans="1:13" ht="15.75" hidden="1">
      <c r="A317" s="62"/>
      <c r="B317" s="61"/>
      <c r="C317" s="58" t="s">
        <v>273</v>
      </c>
      <c r="D317" s="61"/>
      <c r="E317" s="61"/>
      <c r="F317" s="61"/>
      <c r="G317" s="135">
        <f>I314</f>
        <v>108503.39</v>
      </c>
      <c r="H317" s="61"/>
      <c r="I317" s="61"/>
      <c r="J317" s="61"/>
      <c r="K317" s="61"/>
      <c r="L317" s="61"/>
      <c r="M317" s="61"/>
    </row>
    <row r="318" spans="1:13" ht="15.75" hidden="1">
      <c r="A318" s="62"/>
      <c r="B318" s="61"/>
      <c r="C318" s="58" t="s">
        <v>274</v>
      </c>
      <c r="D318" s="61"/>
      <c r="E318" s="61"/>
      <c r="F318" s="61"/>
      <c r="G318" s="178">
        <f>B309</f>
        <v>0</v>
      </c>
      <c r="H318" s="61"/>
      <c r="I318" s="135">
        <f>ROUND(G318*G317,2)</f>
        <v>0</v>
      </c>
      <c r="J318" s="61"/>
      <c r="K318" s="61" t="s">
        <v>96</v>
      </c>
      <c r="L318" s="61"/>
      <c r="M318" s="61"/>
    </row>
    <row r="319" spans="1:13" ht="15.75" hidden="1">
      <c r="A319" s="62"/>
      <c r="B319" s="61"/>
      <c r="C319" s="61"/>
      <c r="D319" s="61"/>
      <c r="E319" s="61"/>
      <c r="F319" s="61"/>
      <c r="G319" s="61" t="s">
        <v>61</v>
      </c>
      <c r="H319" s="61"/>
      <c r="I319" s="61"/>
      <c r="J319" s="61"/>
      <c r="K319" s="61"/>
      <c r="L319" s="61"/>
      <c r="M319" s="61"/>
    </row>
    <row r="320" spans="1:13" ht="15.75">
      <c r="A320" s="62" t="s">
        <v>263</v>
      </c>
      <c r="B320" s="60" t="s">
        <v>276</v>
      </c>
      <c r="D320" s="61"/>
      <c r="E320" s="61"/>
      <c r="F320" s="61"/>
      <c r="G320" s="61"/>
      <c r="H320" s="61"/>
      <c r="I320" s="61"/>
      <c r="J320" s="61"/>
      <c r="K320" s="61"/>
      <c r="L320" s="61"/>
      <c r="M320" s="61"/>
    </row>
    <row r="321" spans="1:13" ht="15.75">
      <c r="A321" s="62"/>
      <c r="B321" s="61"/>
      <c r="C321" s="61"/>
      <c r="D321" s="61"/>
      <c r="E321" s="61"/>
      <c r="F321" s="61"/>
      <c r="G321" s="61"/>
      <c r="H321" s="61"/>
      <c r="I321" s="61"/>
      <c r="J321" s="61"/>
      <c r="K321" s="61"/>
      <c r="L321" s="61"/>
      <c r="M321" s="61"/>
    </row>
    <row r="322" spans="1:13" ht="15.75">
      <c r="A322" s="62"/>
      <c r="B322" s="61"/>
      <c r="C322" s="178">
        <v>0.1</v>
      </c>
      <c r="D322" s="61"/>
      <c r="E322" s="279" t="s">
        <v>277</v>
      </c>
      <c r="F322" s="61"/>
      <c r="G322" s="61"/>
      <c r="H322" s="61"/>
      <c r="I322" s="61"/>
      <c r="J322" s="61"/>
      <c r="K322" s="61"/>
      <c r="L322" s="61"/>
      <c r="M322" s="61"/>
    </row>
    <row r="323" spans="1:13" ht="15.75">
      <c r="A323" s="62"/>
      <c r="B323" s="61"/>
      <c r="C323" s="61"/>
      <c r="D323" s="61"/>
      <c r="E323" s="61"/>
      <c r="F323" s="61"/>
      <c r="G323" s="61"/>
      <c r="H323" s="61"/>
      <c r="I323" s="61"/>
      <c r="J323" s="61"/>
      <c r="K323" s="61"/>
      <c r="L323" s="61"/>
      <c r="M323" s="61"/>
    </row>
    <row r="324" spans="1:13" ht="15.75">
      <c r="A324" s="62"/>
      <c r="B324" s="61"/>
      <c r="C324" s="61" t="s">
        <v>278</v>
      </c>
      <c r="D324" s="61"/>
      <c r="E324" s="61"/>
      <c r="F324" s="61"/>
      <c r="G324" s="135">
        <f>I314+I318</f>
        <v>108503.39</v>
      </c>
      <c r="H324" s="61"/>
      <c r="I324" s="61"/>
      <c r="J324" s="61"/>
      <c r="K324" s="61"/>
      <c r="L324" s="61"/>
      <c r="M324" s="61"/>
    </row>
    <row r="325" spans="1:13" ht="15.75">
      <c r="A325" s="62"/>
      <c r="B325" s="61"/>
      <c r="C325" s="61" t="s">
        <v>279</v>
      </c>
      <c r="D325" s="61"/>
      <c r="E325" s="61"/>
      <c r="F325" s="61"/>
      <c r="G325" s="178">
        <f>C322</f>
        <v>0.1</v>
      </c>
      <c r="H325" s="61"/>
      <c r="I325" s="135">
        <f>ROUND(G325*G324,2)</f>
        <v>10850.34</v>
      </c>
      <c r="J325" s="61"/>
      <c r="K325" s="61" t="s">
        <v>96</v>
      </c>
      <c r="L325" s="61"/>
      <c r="M325" s="61"/>
    </row>
    <row r="326" spans="1:13" ht="15.75">
      <c r="A326" s="62"/>
      <c r="B326" s="61"/>
      <c r="C326" s="61"/>
      <c r="D326" s="61"/>
      <c r="E326" s="61"/>
      <c r="F326" s="61"/>
      <c r="G326" s="61" t="s">
        <v>61</v>
      </c>
      <c r="H326" s="61"/>
      <c r="I326" s="61"/>
      <c r="J326" s="61"/>
      <c r="K326" s="61"/>
      <c r="L326" s="61"/>
      <c r="M326" s="61"/>
    </row>
    <row r="327" spans="1:13" ht="15.75">
      <c r="A327" s="62"/>
      <c r="B327" s="61"/>
      <c r="C327" s="61"/>
      <c r="D327" s="61"/>
      <c r="E327" s="61"/>
      <c r="F327" s="61"/>
      <c r="G327" s="61"/>
      <c r="H327" s="61"/>
      <c r="I327" s="61"/>
      <c r="J327" s="61"/>
      <c r="K327" s="61"/>
      <c r="L327" s="61"/>
      <c r="M327" s="61"/>
    </row>
    <row r="328" spans="1:13" ht="15.75">
      <c r="A328" s="62" t="s">
        <v>265</v>
      </c>
      <c r="B328" s="60" t="s">
        <v>281</v>
      </c>
      <c r="D328" s="61"/>
      <c r="E328" s="61"/>
      <c r="F328" s="61"/>
      <c r="G328" s="61"/>
      <c r="H328" s="61"/>
      <c r="I328" s="61"/>
      <c r="J328" s="61"/>
      <c r="K328" s="61"/>
      <c r="L328" s="61"/>
      <c r="M328" s="61"/>
    </row>
    <row r="329" spans="1:13" ht="15.75">
      <c r="A329" s="62"/>
      <c r="B329" s="61"/>
      <c r="C329" s="61"/>
      <c r="D329" s="61"/>
      <c r="E329" s="61"/>
      <c r="F329" s="61"/>
      <c r="G329" s="61"/>
      <c r="H329" s="61"/>
      <c r="I329" s="61"/>
      <c r="J329" s="61"/>
      <c r="K329" s="61"/>
      <c r="L329" s="61"/>
      <c r="M329" s="61"/>
    </row>
    <row r="330" spans="1:13" ht="15.75">
      <c r="A330" s="62"/>
      <c r="B330" s="61"/>
      <c r="C330" s="61" t="s">
        <v>272</v>
      </c>
      <c r="D330" s="61"/>
      <c r="E330" s="61"/>
      <c r="F330" s="61"/>
      <c r="G330" s="135">
        <f>G313</f>
        <v>108503.39</v>
      </c>
      <c r="H330" s="135"/>
      <c r="I330" s="135"/>
      <c r="J330" s="61"/>
      <c r="K330" s="61"/>
      <c r="L330" s="61"/>
      <c r="M330" s="61"/>
    </row>
    <row r="331" spans="1:13" ht="15.75" hidden="1">
      <c r="A331" s="62"/>
      <c r="B331" s="61"/>
      <c r="C331" s="61" t="s">
        <v>282</v>
      </c>
      <c r="D331" s="61"/>
      <c r="E331" s="61"/>
      <c r="F331" s="61"/>
      <c r="G331" s="135">
        <f>I318</f>
        <v>0</v>
      </c>
      <c r="H331" s="135"/>
      <c r="I331" s="135"/>
      <c r="J331" s="61"/>
      <c r="K331" s="61"/>
      <c r="L331" s="61"/>
      <c r="M331" s="61"/>
    </row>
    <row r="332" spans="1:13" ht="15.75">
      <c r="A332" s="62"/>
      <c r="B332" s="61"/>
      <c r="C332" s="61" t="s">
        <v>283</v>
      </c>
      <c r="D332" s="61"/>
      <c r="E332" s="61"/>
      <c r="F332" s="61"/>
      <c r="G332" s="135">
        <f>I325</f>
        <v>10850.34</v>
      </c>
      <c r="H332" s="135"/>
      <c r="I332" s="135">
        <f>SUM(G330:G332)</f>
        <v>119353.73</v>
      </c>
      <c r="J332" s="61"/>
      <c r="K332" s="61" t="s">
        <v>96</v>
      </c>
      <c r="L332" s="61"/>
      <c r="M332" s="61"/>
    </row>
    <row r="333" spans="1:13" ht="15.75">
      <c r="A333" s="62"/>
      <c r="B333" s="61"/>
      <c r="C333" s="61"/>
      <c r="D333" s="61"/>
      <c r="E333" s="61"/>
      <c r="F333" s="61"/>
      <c r="G333" s="135" t="s">
        <v>61</v>
      </c>
      <c r="H333" s="135"/>
      <c r="I333" s="135"/>
      <c r="J333" s="61"/>
      <c r="K333" s="61"/>
      <c r="L333" s="61"/>
      <c r="M333" s="61"/>
    </row>
    <row r="334" spans="1:13" ht="15.75">
      <c r="A334" s="62" t="s">
        <v>275</v>
      </c>
      <c r="B334" s="164" t="s">
        <v>285</v>
      </c>
      <c r="D334" s="61"/>
      <c r="E334" s="61"/>
      <c r="F334" s="61"/>
      <c r="G334" s="61"/>
      <c r="H334" s="61"/>
      <c r="I334" s="61"/>
      <c r="J334" s="61"/>
      <c r="K334" s="61"/>
      <c r="L334" s="61"/>
      <c r="M334" s="61"/>
    </row>
    <row r="335" spans="1:13" ht="15.75">
      <c r="A335" s="62"/>
      <c r="B335" s="61"/>
      <c r="C335" s="61"/>
      <c r="D335" s="61"/>
      <c r="E335" s="61"/>
      <c r="F335" s="61"/>
      <c r="G335" s="61"/>
      <c r="H335" s="61"/>
      <c r="I335" s="61"/>
      <c r="J335" s="61"/>
      <c r="K335" s="61"/>
      <c r="L335" s="61"/>
      <c r="M335" s="61"/>
    </row>
    <row r="336" spans="1:13" ht="15.75">
      <c r="A336" s="62"/>
      <c r="B336" s="61"/>
      <c r="C336" s="61" t="s">
        <v>286</v>
      </c>
      <c r="D336" s="61"/>
      <c r="E336" s="61"/>
      <c r="F336" s="61"/>
      <c r="G336" s="61"/>
      <c r="H336" s="61"/>
      <c r="I336" s="61"/>
      <c r="J336" s="61"/>
      <c r="K336" s="61"/>
      <c r="L336" s="61"/>
      <c r="M336" s="61"/>
    </row>
    <row r="337" spans="1:13" ht="15.75">
      <c r="A337" s="62"/>
      <c r="B337" s="61"/>
      <c r="C337" s="61"/>
      <c r="D337" s="61"/>
      <c r="E337" s="61"/>
      <c r="F337" s="61"/>
      <c r="G337" s="61"/>
      <c r="H337" s="61"/>
      <c r="I337" s="61"/>
      <c r="J337" s="61"/>
      <c r="K337" s="61"/>
      <c r="L337" s="61"/>
      <c r="M337" s="61"/>
    </row>
    <row r="338" spans="1:13" ht="15.75">
      <c r="A338" s="62"/>
      <c r="B338" s="61"/>
      <c r="C338" s="61" t="s">
        <v>287</v>
      </c>
      <c r="D338" s="61"/>
      <c r="E338" s="178">
        <v>0.03</v>
      </c>
      <c r="F338" s="61"/>
      <c r="G338" s="61"/>
      <c r="H338" s="61"/>
      <c r="I338" s="61"/>
      <c r="J338" s="61"/>
      <c r="K338" s="61"/>
      <c r="L338" s="61"/>
      <c r="M338" s="61"/>
    </row>
    <row r="339" spans="1:13" ht="15.75">
      <c r="A339" s="62"/>
      <c r="B339" s="61"/>
      <c r="C339" s="58" t="s">
        <v>288</v>
      </c>
      <c r="D339" s="61"/>
      <c r="E339" s="178">
        <v>0.05</v>
      </c>
      <c r="F339" s="61"/>
      <c r="G339" s="61"/>
      <c r="H339" s="61"/>
      <c r="I339" s="61"/>
      <c r="J339" s="61"/>
      <c r="K339" s="61"/>
      <c r="L339" s="61"/>
      <c r="M339" s="61"/>
    </row>
    <row r="340" spans="1:13" ht="15.75">
      <c r="A340" s="62"/>
      <c r="B340" s="61"/>
      <c r="C340" s="58" t="s">
        <v>289</v>
      </c>
      <c r="D340" s="61"/>
      <c r="E340" s="178">
        <v>0.0165</v>
      </c>
      <c r="F340" s="61"/>
      <c r="G340" s="61"/>
      <c r="H340" s="61"/>
      <c r="I340" s="61"/>
      <c r="J340" s="61"/>
      <c r="K340" s="61"/>
      <c r="L340" s="61"/>
      <c r="M340" s="61"/>
    </row>
    <row r="341" spans="1:13" ht="15.75">
      <c r="A341" s="62"/>
      <c r="B341" s="61"/>
      <c r="C341" s="58" t="s">
        <v>290</v>
      </c>
      <c r="D341" s="61"/>
      <c r="E341" s="178">
        <v>0.076</v>
      </c>
      <c r="F341" s="61"/>
      <c r="G341" s="61"/>
      <c r="H341" s="61"/>
      <c r="I341" s="61"/>
      <c r="J341" s="61"/>
      <c r="K341" s="61"/>
      <c r="L341" s="61"/>
      <c r="M341" s="61"/>
    </row>
    <row r="342" spans="1:13" ht="15.75">
      <c r="A342" s="62"/>
      <c r="B342" s="61"/>
      <c r="C342" s="58"/>
      <c r="D342" s="61"/>
      <c r="E342" s="178"/>
      <c r="F342" s="61"/>
      <c r="G342" s="61"/>
      <c r="H342" s="61"/>
      <c r="I342" s="61"/>
      <c r="J342" s="61"/>
      <c r="K342" s="61"/>
      <c r="L342" s="61"/>
      <c r="M342" s="61"/>
    </row>
    <row r="343" spans="1:13" ht="15.75">
      <c r="A343" s="62"/>
      <c r="B343" s="61"/>
      <c r="C343" s="61"/>
      <c r="D343" s="61"/>
      <c r="E343" s="61"/>
      <c r="F343" s="61"/>
      <c r="G343" s="58" t="s">
        <v>291</v>
      </c>
      <c r="H343" s="61"/>
      <c r="I343" s="135">
        <f>ROUND((1/(1-E339-E340-E341-E338)-1)*I332,2)</f>
        <v>24880.38</v>
      </c>
      <c r="J343" s="61"/>
      <c r="K343" s="61"/>
      <c r="L343" s="61"/>
      <c r="M343" s="61"/>
    </row>
    <row r="344" spans="1:13" ht="15.75">
      <c r="A344" s="62"/>
      <c r="B344" s="61"/>
      <c r="C344" s="61"/>
      <c r="D344" s="61"/>
      <c r="E344" s="61"/>
      <c r="F344" s="61"/>
      <c r="G344" s="135"/>
      <c r="H344" s="61"/>
      <c r="I344" s="135"/>
      <c r="J344" s="61"/>
      <c r="K344" s="61"/>
      <c r="L344" s="61"/>
      <c r="M344" s="61"/>
    </row>
    <row r="345" spans="1:13" ht="15.75">
      <c r="A345" s="62" t="s">
        <v>280</v>
      </c>
      <c r="B345" s="60" t="s">
        <v>317</v>
      </c>
      <c r="D345" s="61"/>
      <c r="E345" s="61"/>
      <c r="F345" s="61"/>
      <c r="G345" s="61"/>
      <c r="H345" s="61"/>
      <c r="I345" s="61"/>
      <c r="J345" s="61"/>
      <c r="K345" s="61"/>
      <c r="L345" s="61"/>
      <c r="M345" s="61"/>
    </row>
    <row r="346" spans="1:13" ht="15.75">
      <c r="A346" s="62"/>
      <c r="B346" s="61"/>
      <c r="C346" s="61"/>
      <c r="D346" s="61"/>
      <c r="E346" s="61"/>
      <c r="F346" s="61"/>
      <c r="G346" s="61"/>
      <c r="H346" s="61"/>
      <c r="I346" s="135"/>
      <c r="J346" s="61"/>
      <c r="K346" s="61"/>
      <c r="L346" s="61"/>
      <c r="M346" s="61"/>
    </row>
    <row r="347" spans="1:13" ht="15.75">
      <c r="A347" s="62"/>
      <c r="B347" s="61"/>
      <c r="C347" s="61"/>
      <c r="D347" s="61"/>
      <c r="E347" s="58" t="s">
        <v>294</v>
      </c>
      <c r="F347" s="61"/>
      <c r="G347" s="61"/>
      <c r="H347" s="61"/>
      <c r="I347" s="181">
        <v>144200</v>
      </c>
      <c r="J347" s="61"/>
      <c r="K347" s="61" t="s">
        <v>96</v>
      </c>
      <c r="L347" s="61"/>
      <c r="M347" s="61"/>
    </row>
    <row r="348" spans="1:13" ht="15.75">
      <c r="A348" s="62"/>
      <c r="B348" s="60"/>
      <c r="D348" s="61"/>
      <c r="E348" s="58" t="s">
        <v>318</v>
      </c>
      <c r="F348" s="61"/>
      <c r="G348" s="61"/>
      <c r="H348" s="61"/>
      <c r="I348" s="208">
        <f>RESUMO!$E$5</f>
        <v>70000</v>
      </c>
      <c r="J348" s="61"/>
      <c r="K348" s="61" t="s">
        <v>319</v>
      </c>
      <c r="L348" s="61"/>
      <c r="M348" s="61"/>
    </row>
    <row r="349" spans="1:13" ht="15.75">
      <c r="A349" s="62"/>
      <c r="B349" s="61"/>
      <c r="C349" s="61"/>
      <c r="D349" s="61"/>
      <c r="E349" s="61"/>
      <c r="F349" s="61"/>
      <c r="G349" s="61"/>
      <c r="H349" s="61"/>
      <c r="I349" s="135"/>
      <c r="J349" s="61"/>
      <c r="K349" s="61"/>
      <c r="L349" s="61"/>
      <c r="M349" s="61"/>
    </row>
    <row r="350" spans="1:13" ht="15.75">
      <c r="A350" s="62"/>
      <c r="B350" s="61"/>
      <c r="C350" s="61"/>
      <c r="D350" s="61"/>
      <c r="E350" s="58" t="s">
        <v>297</v>
      </c>
      <c r="F350" s="61"/>
      <c r="G350" s="61"/>
      <c r="H350" s="61"/>
      <c r="I350" s="181">
        <f>ROUND(I347/I348,2)</f>
        <v>2.06</v>
      </c>
      <c r="J350" s="61"/>
      <c r="K350" s="61" t="s">
        <v>320</v>
      </c>
      <c r="L350" s="61"/>
      <c r="M350" s="61"/>
    </row>
    <row r="351" spans="1:13" ht="15.75">
      <c r="A351" s="62"/>
      <c r="B351" s="61"/>
      <c r="C351" s="61"/>
      <c r="D351" s="61"/>
      <c r="E351" s="58"/>
      <c r="F351" s="61"/>
      <c r="G351" s="180"/>
      <c r="H351" s="61"/>
      <c r="I351" s="61"/>
      <c r="J351" s="61"/>
      <c r="K351" s="61"/>
      <c r="L351" s="61"/>
      <c r="M351" s="61"/>
    </row>
    <row r="352" spans="7:14" ht="15.75">
      <c r="G352" s="61"/>
      <c r="H352" s="61"/>
      <c r="I352" s="61"/>
      <c r="J352" s="58"/>
      <c r="K352" s="61"/>
      <c r="L352" s="135"/>
      <c r="N352" s="61"/>
    </row>
  </sheetData>
  <sheetProtection/>
  <mergeCells count="2">
    <mergeCell ref="A1:N1"/>
    <mergeCell ref="A4:M4"/>
  </mergeCells>
  <printOptions horizontalCentered="1"/>
  <pageMargins left="0.98" right="0.2" top="0.79" bottom="0.79" header="0.51" footer="0.51"/>
  <pageSetup horizontalDpi="600" verticalDpi="600" orientation="portrait" paperSize="9" scale="54"/>
  <rowBreaks count="4" manualBreakCount="4">
    <brk id="64" max="255" man="1"/>
    <brk id="138" max="13" man="1"/>
    <brk id="212" max="255" man="1"/>
    <brk id="287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P189"/>
  <sheetViews>
    <sheetView showGridLines="0" defaultGridColor="0" view="pageBreakPreview" zoomScale="70" zoomScaleNormal="70" zoomScaleSheetLayoutView="70" colorId="22" workbookViewId="0" topLeftCell="A170">
      <selection activeCell="J184" sqref="J184"/>
    </sheetView>
  </sheetViews>
  <sheetFormatPr defaultColWidth="15.140625" defaultRowHeight="12.75"/>
  <cols>
    <col min="1" max="1" width="7.8515625" style="52" customWidth="1"/>
    <col min="2" max="2" width="9.8515625" style="53" customWidth="1"/>
    <col min="3" max="3" width="31.8515625" style="53" customWidth="1"/>
    <col min="4" max="4" width="2.28125" style="53" customWidth="1"/>
    <col min="5" max="5" width="19.421875" style="53" bestFit="1" customWidth="1"/>
    <col min="6" max="6" width="2.28125" style="53" customWidth="1"/>
    <col min="7" max="7" width="18.421875" style="53" customWidth="1"/>
    <col min="8" max="8" width="2.28125" style="53" customWidth="1"/>
    <col min="9" max="9" width="20.8515625" style="53" customWidth="1"/>
    <col min="10" max="10" width="3.28125" style="53" customWidth="1"/>
    <col min="11" max="11" width="19.00390625" style="53" customWidth="1"/>
    <col min="12" max="12" width="2.28125" style="53" customWidth="1"/>
    <col min="13" max="13" width="14.8515625" style="53" customWidth="1"/>
    <col min="14" max="14" width="2.28125" style="53" customWidth="1"/>
    <col min="15" max="16" width="15.140625" style="53" customWidth="1"/>
    <col min="17" max="21" width="15.140625" style="53" hidden="1" customWidth="1"/>
    <col min="22" max="16384" width="15.140625" style="53" customWidth="1"/>
  </cols>
  <sheetData>
    <row r="1" spans="1:14" ht="84" customHeight="1">
      <c r="A1" s="54" t="str">
        <f>RESUMO!C6</f>
        <v>Varrição Manual das Vias e Logradouros Públicos da Sede do município de Ouro preto.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15" customHeight="1">
      <c r="A2" s="55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4" ht="18" customHeight="1">
      <c r="A3" s="55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21" ht="18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61"/>
      <c r="Q4" s="162"/>
      <c r="R4" s="61"/>
      <c r="S4" s="163"/>
      <c r="T4" s="61"/>
      <c r="U4" s="61"/>
    </row>
    <row r="5" spans="1:14" ht="15.75" customHeight="1">
      <c r="A5" s="58" t="s">
        <v>57</v>
      </c>
      <c r="B5" s="59"/>
      <c r="C5" s="59"/>
      <c r="D5" s="59"/>
      <c r="E5" s="60" t="s">
        <v>58</v>
      </c>
      <c r="F5" s="61"/>
      <c r="G5" s="61"/>
      <c r="H5" s="61"/>
      <c r="I5" s="61"/>
      <c r="J5" s="61"/>
      <c r="K5" s="61"/>
      <c r="L5" s="59"/>
      <c r="M5" s="59"/>
      <c r="N5" s="61"/>
    </row>
    <row r="6" spans="1:14" ht="15.75" customHeight="1">
      <c r="A6" s="62"/>
      <c r="B6" s="61"/>
      <c r="C6" s="61"/>
      <c r="D6" s="61" t="s">
        <v>57</v>
      </c>
      <c r="E6" s="61"/>
      <c r="F6" s="61"/>
      <c r="G6" s="61"/>
      <c r="H6" s="61"/>
      <c r="I6" s="61" t="s">
        <v>59</v>
      </c>
      <c r="J6" s="61"/>
      <c r="K6" s="136" t="s">
        <v>60</v>
      </c>
      <c r="L6" s="61"/>
      <c r="M6" s="58"/>
      <c r="N6" s="61"/>
    </row>
    <row r="7" spans="1:14" ht="15.75">
      <c r="A7" s="62"/>
      <c r="B7" s="61"/>
      <c r="C7" s="61"/>
      <c r="D7" s="61"/>
      <c r="L7" s="61"/>
      <c r="M7" s="137"/>
      <c r="N7" s="61"/>
    </row>
    <row r="8" spans="1:14" ht="15.75">
      <c r="A8" s="62"/>
      <c r="B8" s="61"/>
      <c r="C8" s="61" t="s">
        <v>57</v>
      </c>
      <c r="D8" s="61" t="s">
        <v>61</v>
      </c>
      <c r="E8" s="61" t="s">
        <v>61</v>
      </c>
      <c r="F8" s="61" t="s">
        <v>61</v>
      </c>
      <c r="G8" s="61" t="s">
        <v>61</v>
      </c>
      <c r="H8" s="61" t="s">
        <v>61</v>
      </c>
      <c r="I8" s="61" t="s">
        <v>61</v>
      </c>
      <c r="J8" s="61" t="s">
        <v>61</v>
      </c>
      <c r="K8" s="61"/>
      <c r="L8" s="61"/>
      <c r="M8" s="61"/>
      <c r="N8" s="61"/>
    </row>
    <row r="9" spans="1:14" ht="15.75">
      <c r="A9" s="63"/>
      <c r="B9" s="60" t="s">
        <v>62</v>
      </c>
      <c r="C9" s="60" t="s">
        <v>63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</row>
    <row r="10" spans="1:14" ht="15.75">
      <c r="A10" s="62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</row>
    <row r="11" spans="1:14" ht="24" customHeight="1">
      <c r="A11" s="62"/>
      <c r="B11" s="64"/>
      <c r="C11" s="65" t="s">
        <v>1</v>
      </c>
      <c r="D11" s="66"/>
      <c r="E11" s="67"/>
      <c r="F11" s="68" t="s">
        <v>321</v>
      </c>
      <c r="G11" s="69"/>
      <c r="H11" s="69"/>
      <c r="I11" s="138"/>
      <c r="J11" s="68"/>
      <c r="K11" s="66"/>
      <c r="L11" s="139"/>
      <c r="M11" s="61"/>
      <c r="N11" s="61"/>
    </row>
    <row r="12" spans="1:14" ht="24" customHeight="1">
      <c r="A12" s="62"/>
      <c r="B12" s="70"/>
      <c r="C12" s="71"/>
      <c r="D12" s="71"/>
      <c r="E12" s="72" t="s">
        <v>66</v>
      </c>
      <c r="F12" s="73"/>
      <c r="G12" s="74" t="s">
        <v>67</v>
      </c>
      <c r="H12" s="73"/>
      <c r="I12" s="72" t="s">
        <v>66</v>
      </c>
      <c r="J12" s="73"/>
      <c r="K12" s="74" t="s">
        <v>67</v>
      </c>
      <c r="L12" s="140"/>
      <c r="M12" s="58"/>
      <c r="N12" s="61"/>
    </row>
    <row r="13" spans="1:14" ht="15.75">
      <c r="A13" s="62"/>
      <c r="B13" s="75"/>
      <c r="C13" s="76" t="s">
        <v>68</v>
      </c>
      <c r="D13" s="76"/>
      <c r="E13" s="77">
        <v>34</v>
      </c>
      <c r="F13" s="78"/>
      <c r="G13" s="79">
        <v>0</v>
      </c>
      <c r="H13" s="78"/>
      <c r="I13" s="77"/>
      <c r="J13" s="78"/>
      <c r="K13" s="79"/>
      <c r="L13" s="141"/>
      <c r="M13" s="61"/>
      <c r="N13" s="61"/>
    </row>
    <row r="14" spans="1:14" ht="15.75">
      <c r="A14" s="62"/>
      <c r="B14" s="80"/>
      <c r="C14" s="81" t="s">
        <v>69</v>
      </c>
      <c r="D14" s="81"/>
      <c r="E14" s="82">
        <f>ROUND(E13/6,1)*0</f>
        <v>0</v>
      </c>
      <c r="F14" s="83"/>
      <c r="G14" s="84">
        <v>0</v>
      </c>
      <c r="H14" s="83"/>
      <c r="I14" s="82"/>
      <c r="J14" s="83"/>
      <c r="K14" s="84"/>
      <c r="L14" s="142"/>
      <c r="M14" s="61"/>
      <c r="N14" s="61"/>
    </row>
    <row r="15" spans="1:14" ht="15.75">
      <c r="A15" s="62"/>
      <c r="B15" s="80"/>
      <c r="C15" s="85" t="s">
        <v>70</v>
      </c>
      <c r="D15" s="81"/>
      <c r="E15" s="82">
        <f>E13+E14</f>
        <v>34</v>
      </c>
      <c r="F15" s="83"/>
      <c r="G15" s="84">
        <f>G13+G14</f>
        <v>0</v>
      </c>
      <c r="H15" s="83"/>
      <c r="I15" s="82"/>
      <c r="J15" s="83"/>
      <c r="K15" s="84"/>
      <c r="L15" s="142"/>
      <c r="M15" s="61"/>
      <c r="N15" s="61"/>
    </row>
    <row r="16" spans="1:14" ht="15.75">
      <c r="A16" s="62"/>
      <c r="B16" s="80"/>
      <c r="C16" s="81" t="s">
        <v>71</v>
      </c>
      <c r="D16" s="81"/>
      <c r="E16" s="82">
        <v>0</v>
      </c>
      <c r="F16" s="83"/>
      <c r="G16" s="82">
        <f>ROUND(G15*0.04,2)</f>
        <v>0</v>
      </c>
      <c r="H16" s="83"/>
      <c r="I16" s="82"/>
      <c r="J16" s="83"/>
      <c r="K16" s="82"/>
      <c r="L16" s="142"/>
      <c r="M16" s="61"/>
      <c r="N16" s="61"/>
    </row>
    <row r="17" spans="1:14" ht="15.75">
      <c r="A17" s="62"/>
      <c r="B17" s="80"/>
      <c r="C17" s="85" t="s">
        <v>70</v>
      </c>
      <c r="D17" s="81"/>
      <c r="E17" s="82">
        <v>0</v>
      </c>
      <c r="F17" s="83"/>
      <c r="G17" s="84">
        <v>0</v>
      </c>
      <c r="H17" s="83"/>
      <c r="I17" s="82"/>
      <c r="J17" s="83"/>
      <c r="K17" s="84"/>
      <c r="L17" s="142"/>
      <c r="M17" s="61"/>
      <c r="N17" s="61"/>
    </row>
    <row r="18" spans="1:14" ht="15.75">
      <c r="A18" s="62"/>
      <c r="B18" s="80"/>
      <c r="C18" s="81" t="s">
        <v>72</v>
      </c>
      <c r="D18" s="81"/>
      <c r="E18" s="82">
        <v>0</v>
      </c>
      <c r="F18" s="82"/>
      <c r="G18" s="82">
        <v>0</v>
      </c>
      <c r="H18" s="82"/>
      <c r="I18" s="82"/>
      <c r="J18" s="82"/>
      <c r="K18" s="82"/>
      <c r="L18" s="142"/>
      <c r="M18" s="61"/>
      <c r="N18" s="61"/>
    </row>
    <row r="19" spans="1:14" ht="15.75">
      <c r="A19" s="62"/>
      <c r="B19" s="86"/>
      <c r="C19" s="87" t="s">
        <v>73</v>
      </c>
      <c r="D19" s="88"/>
      <c r="E19" s="89">
        <f>ROUND(+E17+E18,1)</f>
        <v>0</v>
      </c>
      <c r="F19" s="90"/>
      <c r="G19" s="91">
        <f>ROUND(+G17+G18,1)</f>
        <v>0</v>
      </c>
      <c r="H19" s="90"/>
      <c r="I19" s="89"/>
      <c r="J19" s="90"/>
      <c r="K19" s="91"/>
      <c r="L19" s="143"/>
      <c r="M19" s="61"/>
      <c r="N19" s="61"/>
    </row>
    <row r="20" spans="1:14" ht="24" customHeight="1">
      <c r="A20" s="62"/>
      <c r="B20" s="70"/>
      <c r="C20" s="71" t="s">
        <v>74</v>
      </c>
      <c r="D20" s="71"/>
      <c r="E20" s="92">
        <f>E13</f>
        <v>34</v>
      </c>
      <c r="F20" s="71"/>
      <c r="G20" s="92">
        <v>0</v>
      </c>
      <c r="H20" s="71"/>
      <c r="I20" s="92"/>
      <c r="J20" s="71"/>
      <c r="K20" s="92"/>
      <c r="L20" s="144"/>
      <c r="M20" s="134"/>
      <c r="N20" s="61"/>
    </row>
    <row r="21" spans="1:14" ht="15.75">
      <c r="A21" s="62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</row>
    <row r="22" spans="1:14" ht="15.75">
      <c r="A22" s="62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</row>
    <row r="23" spans="1:14" ht="15.75">
      <c r="A23" s="62" t="s">
        <v>40</v>
      </c>
      <c r="B23" s="60" t="s">
        <v>78</v>
      </c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</row>
    <row r="24" spans="1:14" ht="15.75">
      <c r="A24" s="62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</row>
    <row r="25" spans="1:14" ht="24" customHeight="1">
      <c r="A25" s="62"/>
      <c r="B25" s="182"/>
      <c r="C25" s="183" t="s">
        <v>1</v>
      </c>
      <c r="D25" s="184" t="s">
        <v>57</v>
      </c>
      <c r="E25" s="185" t="s">
        <v>57</v>
      </c>
      <c r="F25" s="186"/>
      <c r="G25" s="187"/>
      <c r="H25" s="188" t="s">
        <v>321</v>
      </c>
      <c r="I25" s="199"/>
      <c r="J25" s="199" t="s">
        <v>61</v>
      </c>
      <c r="K25" s="187"/>
      <c r="L25" s="188"/>
      <c r="M25" s="199"/>
      <c r="N25" s="200"/>
    </row>
    <row r="26" spans="1:14" ht="13.5" customHeight="1">
      <c r="A26" s="62"/>
      <c r="B26" s="70"/>
      <c r="C26" s="71"/>
      <c r="D26" s="71"/>
      <c r="E26" s="101"/>
      <c r="F26" s="101"/>
      <c r="G26" s="72" t="s">
        <v>66</v>
      </c>
      <c r="H26" s="73"/>
      <c r="I26" s="147" t="s">
        <v>67</v>
      </c>
      <c r="J26" s="73"/>
      <c r="K26" s="72"/>
      <c r="L26" s="73"/>
      <c r="M26" s="147"/>
      <c r="N26" s="201"/>
    </row>
    <row r="27" spans="1:14" ht="15.75">
      <c r="A27" s="62"/>
      <c r="B27" s="189"/>
      <c r="C27" s="61" t="s">
        <v>79</v>
      </c>
      <c r="D27" s="61" t="s">
        <v>57</v>
      </c>
      <c r="E27" s="190" t="s">
        <v>80</v>
      </c>
      <c r="F27" s="190"/>
      <c r="G27" s="191">
        <f>G29/G28</f>
        <v>4.420954545454546</v>
      </c>
      <c r="H27" s="135"/>
      <c r="I27" s="202">
        <f aca="true" t="shared" si="0" ref="I27:I30">G27</f>
        <v>4.420954545454546</v>
      </c>
      <c r="J27" s="135"/>
      <c r="K27" s="105"/>
      <c r="L27" s="135"/>
      <c r="M27" s="149"/>
      <c r="N27" s="203"/>
    </row>
    <row r="28" spans="1:14" ht="15.75">
      <c r="A28" s="62"/>
      <c r="B28" s="189"/>
      <c r="C28" s="61" t="s">
        <v>81</v>
      </c>
      <c r="D28" s="61" t="s">
        <v>57</v>
      </c>
      <c r="E28" s="192" t="s">
        <v>57</v>
      </c>
      <c r="F28" s="190"/>
      <c r="G28" s="108">
        <v>220</v>
      </c>
      <c r="H28" s="109"/>
      <c r="I28" s="151">
        <f t="shared" si="0"/>
        <v>220</v>
      </c>
      <c r="J28" s="109"/>
      <c r="K28" s="108"/>
      <c r="L28" s="109"/>
      <c r="M28" s="151"/>
      <c r="N28" s="204"/>
    </row>
    <row r="29" spans="1:14" ht="15.75">
      <c r="A29" s="62"/>
      <c r="B29" s="189"/>
      <c r="C29" s="61"/>
      <c r="D29" s="61" t="s">
        <v>57</v>
      </c>
      <c r="E29" s="192" t="s">
        <v>82</v>
      </c>
      <c r="F29" s="190"/>
      <c r="G29" s="105">
        <v>972.61</v>
      </c>
      <c r="H29" s="135"/>
      <c r="I29" s="149">
        <f t="shared" si="0"/>
        <v>972.61</v>
      </c>
      <c r="J29" s="135"/>
      <c r="K29" s="105"/>
      <c r="L29" s="135"/>
      <c r="M29" s="149"/>
      <c r="N29" s="203"/>
    </row>
    <row r="30" spans="1:14" ht="15.75">
      <c r="A30" s="62"/>
      <c r="B30" s="189"/>
      <c r="C30" s="61" t="s">
        <v>83</v>
      </c>
      <c r="D30" s="61" t="s">
        <v>57</v>
      </c>
      <c r="E30" s="192" t="s">
        <v>57</v>
      </c>
      <c r="F30" s="190"/>
      <c r="G30" s="105">
        <v>0</v>
      </c>
      <c r="H30" s="135"/>
      <c r="I30" s="149">
        <f t="shared" si="0"/>
        <v>0</v>
      </c>
      <c r="J30" s="135"/>
      <c r="K30" s="105"/>
      <c r="L30" s="135"/>
      <c r="M30" s="149"/>
      <c r="N30" s="203"/>
    </row>
    <row r="31" spans="1:14" ht="15.75">
      <c r="A31" s="62"/>
      <c r="B31" s="189"/>
      <c r="C31" s="61"/>
      <c r="D31" s="61" t="s">
        <v>57</v>
      </c>
      <c r="E31" s="192" t="s">
        <v>70</v>
      </c>
      <c r="F31" s="190"/>
      <c r="G31" s="110">
        <f>G29+G30</f>
        <v>972.61</v>
      </c>
      <c r="H31" s="111"/>
      <c r="I31" s="154">
        <f>I29+I30</f>
        <v>972.61</v>
      </c>
      <c r="J31" s="111"/>
      <c r="K31" s="110"/>
      <c r="L31" s="111"/>
      <c r="M31" s="154"/>
      <c r="N31" s="204"/>
    </row>
    <row r="32" spans="1:14" ht="15.75">
      <c r="A32" s="62"/>
      <c r="B32" s="189"/>
      <c r="C32" s="61" t="s">
        <v>84</v>
      </c>
      <c r="D32" s="61" t="s">
        <v>57</v>
      </c>
      <c r="E32" s="192" t="s">
        <v>57</v>
      </c>
      <c r="F32" s="190"/>
      <c r="G32" s="105">
        <f>ROUND($G$46*25.25*G27*1.5,2)</f>
        <v>83.72</v>
      </c>
      <c r="H32" s="135"/>
      <c r="I32" s="105">
        <f>ROUND($G$46*25.25*I27*1.5,2)</f>
        <v>83.72</v>
      </c>
      <c r="J32" s="135"/>
      <c r="K32" s="105"/>
      <c r="L32" s="135"/>
      <c r="M32" s="105"/>
      <c r="N32" s="203"/>
    </row>
    <row r="33" spans="1:14" ht="15.75">
      <c r="A33" s="62"/>
      <c r="B33" s="189"/>
      <c r="C33" s="61" t="s">
        <v>85</v>
      </c>
      <c r="D33" s="61"/>
      <c r="E33" s="190"/>
      <c r="F33" s="190"/>
      <c r="G33" s="105">
        <v>0</v>
      </c>
      <c r="H33" s="135"/>
      <c r="I33" s="149">
        <f>ROUND(4.33*(313/12)*I27*G47,2)</f>
        <v>99.86</v>
      </c>
      <c r="J33" s="135"/>
      <c r="K33" s="105"/>
      <c r="L33" s="135"/>
      <c r="M33" s="149"/>
      <c r="N33" s="203"/>
    </row>
    <row r="34" spans="1:14" ht="15.75">
      <c r="A34" s="62"/>
      <c r="B34" s="189"/>
      <c r="C34" s="193" t="s">
        <v>86</v>
      </c>
      <c r="D34" s="193" t="s">
        <v>57</v>
      </c>
      <c r="E34" s="194" t="s">
        <v>57</v>
      </c>
      <c r="F34" s="193"/>
      <c r="G34" s="114">
        <f>ROUND(10/12*7.33*G27*2,2)</f>
        <v>54.01</v>
      </c>
      <c r="H34" s="195"/>
      <c r="I34" s="155">
        <v>0</v>
      </c>
      <c r="J34" s="195"/>
      <c r="K34" s="114"/>
      <c r="L34" s="195"/>
      <c r="M34" s="149"/>
      <c r="N34" s="203"/>
    </row>
    <row r="35" spans="1:14" ht="15.75">
      <c r="A35" s="62"/>
      <c r="B35" s="189"/>
      <c r="C35" s="61" t="s">
        <v>87</v>
      </c>
      <c r="D35" s="61" t="s">
        <v>57</v>
      </c>
      <c r="E35" s="58" t="s">
        <v>57</v>
      </c>
      <c r="F35" s="61"/>
      <c r="G35" s="110">
        <v>0</v>
      </c>
      <c r="H35" s="111"/>
      <c r="I35" s="154">
        <f>ROUND((10/12*7.33*I27*2)+(10/12*4.33*I27*2*G47),2)</f>
        <v>60.39</v>
      </c>
      <c r="J35" s="111"/>
      <c r="K35" s="110"/>
      <c r="L35" s="111"/>
      <c r="M35" s="154"/>
      <c r="N35" s="204"/>
    </row>
    <row r="36" spans="1:14" ht="15.75">
      <c r="A36" s="62"/>
      <c r="B36" s="189"/>
      <c r="C36" s="61"/>
      <c r="D36" s="61" t="s">
        <v>57</v>
      </c>
      <c r="E36" s="58" t="s">
        <v>88</v>
      </c>
      <c r="F36" s="61"/>
      <c r="G36" s="105">
        <f>SUM(G31:G35)</f>
        <v>1110.34</v>
      </c>
      <c r="H36" s="135"/>
      <c r="I36" s="149">
        <f>SUM(I31:I35)</f>
        <v>1216.58</v>
      </c>
      <c r="J36" s="135"/>
      <c r="K36" s="105"/>
      <c r="L36" s="135"/>
      <c r="M36" s="149"/>
      <c r="N36" s="205"/>
    </row>
    <row r="37" spans="1:14" ht="15.75">
      <c r="A37" s="62"/>
      <c r="B37" s="189"/>
      <c r="C37" s="61" t="s">
        <v>89</v>
      </c>
      <c r="D37" s="61"/>
      <c r="E37" s="58"/>
      <c r="F37" s="61"/>
      <c r="G37" s="105">
        <f>ROUND((1+$G$48)*G36,2)</f>
        <v>2012.94</v>
      </c>
      <c r="H37" s="135"/>
      <c r="I37" s="105">
        <f>ROUND((1+$G$48)*I36,2)</f>
        <v>2205.54</v>
      </c>
      <c r="J37" s="135"/>
      <c r="K37" s="105"/>
      <c r="L37" s="135"/>
      <c r="M37" s="105"/>
      <c r="N37" s="205"/>
    </row>
    <row r="38" spans="1:14" ht="15.75">
      <c r="A38" s="62"/>
      <c r="B38" s="189"/>
      <c r="C38" s="117" t="s">
        <v>90</v>
      </c>
      <c r="D38" s="61"/>
      <c r="E38" s="58"/>
      <c r="F38" s="61"/>
      <c r="G38" s="105">
        <v>158.58</v>
      </c>
      <c r="H38" s="135"/>
      <c r="I38" s="149">
        <f aca="true" t="shared" si="1" ref="I38:I42">G38</f>
        <v>158.58</v>
      </c>
      <c r="J38" s="135"/>
      <c r="K38" s="105"/>
      <c r="L38" s="135"/>
      <c r="M38" s="149"/>
      <c r="N38" s="205"/>
    </row>
    <row r="39" spans="1:14" ht="15.75">
      <c r="A39" s="62"/>
      <c r="B39" s="189"/>
      <c r="C39" s="117" t="s">
        <v>91</v>
      </c>
      <c r="D39" s="61"/>
      <c r="E39" s="58"/>
      <c r="F39" s="61"/>
      <c r="G39" s="105">
        <f>G40</f>
        <v>13.215000000000002</v>
      </c>
      <c r="H39" s="135"/>
      <c r="I39" s="149">
        <f t="shared" si="1"/>
        <v>13.215000000000002</v>
      </c>
      <c r="J39" s="135"/>
      <c r="K39" s="105"/>
      <c r="L39" s="135"/>
      <c r="M39" s="149"/>
      <c r="N39" s="205"/>
    </row>
    <row r="40" spans="1:14" ht="15.75">
      <c r="A40" s="62"/>
      <c r="B40" s="189"/>
      <c r="C40" s="103" t="s">
        <v>92</v>
      </c>
      <c r="D40" s="61"/>
      <c r="E40" s="58"/>
      <c r="F40" s="61"/>
      <c r="G40" s="118">
        <f>G38/12</f>
        <v>13.215000000000002</v>
      </c>
      <c r="H40" s="135"/>
      <c r="I40" s="149">
        <f t="shared" si="1"/>
        <v>13.215000000000002</v>
      </c>
      <c r="J40" s="135"/>
      <c r="K40" s="118"/>
      <c r="L40" s="135"/>
      <c r="M40" s="149"/>
      <c r="N40" s="205"/>
    </row>
    <row r="41" spans="1:14" ht="15.75">
      <c r="A41" s="62"/>
      <c r="B41" s="189"/>
      <c r="C41" s="117" t="s">
        <v>93</v>
      </c>
      <c r="D41" s="61"/>
      <c r="E41" s="58"/>
      <c r="F41" s="61"/>
      <c r="G41" s="118">
        <f>12.18*26.08*0.8</f>
        <v>254.12351999999998</v>
      </c>
      <c r="H41" s="106"/>
      <c r="I41" s="149">
        <f t="shared" si="1"/>
        <v>254.12351999999998</v>
      </c>
      <c r="J41" s="106"/>
      <c r="K41" s="118"/>
      <c r="L41" s="106"/>
      <c r="M41" s="149"/>
      <c r="N41" s="205"/>
    </row>
    <row r="42" spans="1:14" ht="15.75">
      <c r="A42" s="62"/>
      <c r="B42" s="70"/>
      <c r="C42" s="119" t="s">
        <v>94</v>
      </c>
      <c r="D42" s="119"/>
      <c r="E42" s="120"/>
      <c r="F42" s="119"/>
      <c r="G42" s="110">
        <f>IF(($M$46*$M$47*26)-(G31*0.06)&lt;0,0,($M$46*$M$47*26)-(G31*0.06))</f>
        <v>89.84340000000002</v>
      </c>
      <c r="H42" s="111"/>
      <c r="I42" s="154">
        <f t="shared" si="1"/>
        <v>89.84340000000002</v>
      </c>
      <c r="J42" s="111"/>
      <c r="K42" s="110"/>
      <c r="L42" s="111"/>
      <c r="M42" s="154"/>
      <c r="N42" s="206"/>
    </row>
    <row r="43" spans="1:14" ht="15.75">
      <c r="A43" s="62"/>
      <c r="B43" s="70"/>
      <c r="C43" s="71" t="s">
        <v>95</v>
      </c>
      <c r="D43" s="71" t="s">
        <v>57</v>
      </c>
      <c r="E43" s="101" t="s">
        <v>96</v>
      </c>
      <c r="F43" s="71"/>
      <c r="G43" s="196">
        <f>SUM(G37:G42)</f>
        <v>2541.9169200000006</v>
      </c>
      <c r="H43" s="197"/>
      <c r="I43" s="207">
        <f>SUM(I37:I42)</f>
        <v>2734.5169200000005</v>
      </c>
      <c r="J43" s="197"/>
      <c r="K43" s="196"/>
      <c r="L43" s="197"/>
      <c r="M43" s="207"/>
      <c r="N43" s="135"/>
    </row>
    <row r="44" spans="1:14" ht="15.75">
      <c r="A44" s="62"/>
      <c r="B44" s="61"/>
      <c r="C44" s="61" t="s">
        <v>61</v>
      </c>
      <c r="D44" s="61" t="s">
        <v>61</v>
      </c>
      <c r="E44" s="58" t="s">
        <v>61</v>
      </c>
      <c r="F44" s="61" t="s">
        <v>61</v>
      </c>
      <c r="G44" s="61" t="s">
        <v>61</v>
      </c>
      <c r="H44" s="61" t="s">
        <v>61</v>
      </c>
      <c r="I44" s="61" t="s">
        <v>61</v>
      </c>
      <c r="J44" s="61" t="s">
        <v>61</v>
      </c>
      <c r="K44" s="61" t="s">
        <v>61</v>
      </c>
      <c r="L44" s="61" t="s">
        <v>61</v>
      </c>
      <c r="M44" s="61" t="s">
        <v>61</v>
      </c>
      <c r="N44" s="135"/>
    </row>
    <row r="45" spans="1:14" ht="15.75">
      <c r="A45" s="62"/>
      <c r="B45" s="93"/>
      <c r="C45" s="96"/>
      <c r="D45" s="96"/>
      <c r="E45" s="126" t="s">
        <v>97</v>
      </c>
      <c r="F45" s="96"/>
      <c r="G45" s="127">
        <v>1</v>
      </c>
      <c r="H45" s="61"/>
      <c r="I45" s="93"/>
      <c r="J45" s="96"/>
      <c r="K45" s="96" t="s">
        <v>98</v>
      </c>
      <c r="L45" s="96"/>
      <c r="M45" s="159"/>
      <c r="N45" s="135"/>
    </row>
    <row r="46" spans="1:14" ht="15.75">
      <c r="A46" s="62"/>
      <c r="B46" s="102"/>
      <c r="C46" s="103"/>
      <c r="D46" s="103"/>
      <c r="E46" s="116" t="s">
        <v>99</v>
      </c>
      <c r="F46" s="103"/>
      <c r="G46" s="128">
        <v>0.5</v>
      </c>
      <c r="H46" s="61"/>
      <c r="I46" s="102"/>
      <c r="J46" s="103"/>
      <c r="K46" s="116" t="s">
        <v>100</v>
      </c>
      <c r="L46" s="103"/>
      <c r="M46" s="160">
        <f>'COLETA RSU'!$M$73</f>
        <v>2.85</v>
      </c>
      <c r="N46" s="135"/>
    </row>
    <row r="47" spans="1:14" ht="15.75">
      <c r="A47" s="62"/>
      <c r="B47" s="102"/>
      <c r="C47" s="103"/>
      <c r="D47" s="103"/>
      <c r="E47" s="116" t="s">
        <v>101</v>
      </c>
      <c r="F47" s="103"/>
      <c r="G47" s="129">
        <v>0.2</v>
      </c>
      <c r="H47" s="61"/>
      <c r="I47" s="102"/>
      <c r="J47" s="103"/>
      <c r="K47" s="116" t="s">
        <v>102</v>
      </c>
      <c r="L47" s="103"/>
      <c r="M47" s="150">
        <v>2</v>
      </c>
      <c r="N47" s="135"/>
    </row>
    <row r="48" spans="1:14" ht="15.75">
      <c r="A48" s="62"/>
      <c r="B48" s="121"/>
      <c r="C48" s="130"/>
      <c r="D48" s="130"/>
      <c r="E48" s="131" t="s">
        <v>103</v>
      </c>
      <c r="F48" s="130"/>
      <c r="G48" s="132">
        <f>'Enc. Sociais'!$D$34</f>
        <v>0.8129000000000001</v>
      </c>
      <c r="H48" s="61"/>
      <c r="I48" s="121"/>
      <c r="J48" s="130"/>
      <c r="K48" s="131" t="s">
        <v>104</v>
      </c>
      <c r="L48" s="130"/>
      <c r="M48" s="161">
        <v>0.06</v>
      </c>
      <c r="N48" s="135"/>
    </row>
    <row r="49" spans="1:14" ht="15.75">
      <c r="A49" s="62"/>
      <c r="B49" s="103"/>
      <c r="C49" s="103"/>
      <c r="D49" s="103"/>
      <c r="E49" s="116"/>
      <c r="F49" s="103"/>
      <c r="G49" s="133"/>
      <c r="H49" s="61"/>
      <c r="I49" s="103"/>
      <c r="J49" s="103"/>
      <c r="K49" s="116"/>
      <c r="L49" s="103"/>
      <c r="M49" s="133"/>
      <c r="N49" s="135"/>
    </row>
    <row r="50" spans="1:14" ht="15.75">
      <c r="A50" s="62"/>
      <c r="B50" s="103" t="s">
        <v>105</v>
      </c>
      <c r="C50" s="103"/>
      <c r="D50" s="103"/>
      <c r="E50" s="116"/>
      <c r="F50" s="103"/>
      <c r="G50" s="133"/>
      <c r="H50" s="61"/>
      <c r="I50" s="103"/>
      <c r="J50" s="103"/>
      <c r="K50" s="116"/>
      <c r="L50" s="103"/>
      <c r="M50" s="133"/>
      <c r="N50" s="135"/>
    </row>
    <row r="51" spans="1:14" ht="15.75">
      <c r="A51" s="62"/>
      <c r="B51" s="103"/>
      <c r="C51" s="103"/>
      <c r="D51" s="103"/>
      <c r="E51" s="116"/>
      <c r="F51" s="103"/>
      <c r="G51" s="133"/>
      <c r="H51" s="61"/>
      <c r="I51" s="103"/>
      <c r="J51" s="103"/>
      <c r="K51" s="116"/>
      <c r="L51" s="103"/>
      <c r="M51" s="133"/>
      <c r="N51" s="135"/>
    </row>
    <row r="52" spans="1:14" ht="15.75">
      <c r="A52" s="62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135"/>
    </row>
    <row r="53" spans="1:14" ht="15.75">
      <c r="A53" s="63"/>
      <c r="B53" s="60" t="s">
        <v>43</v>
      </c>
      <c r="C53" s="60" t="s">
        <v>106</v>
      </c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135"/>
    </row>
    <row r="54" spans="1:14" ht="15.75">
      <c r="A54" s="62"/>
      <c r="B54" s="61"/>
      <c r="C54" s="61"/>
      <c r="D54" s="61"/>
      <c r="E54" s="61"/>
      <c r="F54" s="61"/>
      <c r="G54" s="61"/>
      <c r="H54" s="61"/>
      <c r="I54" s="134"/>
      <c r="J54" s="61"/>
      <c r="K54" s="135"/>
      <c r="L54" s="61"/>
      <c r="M54" s="135"/>
      <c r="N54" s="135"/>
    </row>
    <row r="55" spans="1:14" ht="15.75">
      <c r="A55" s="62"/>
      <c r="B55" s="61"/>
      <c r="C55" s="60" t="s">
        <v>321</v>
      </c>
      <c r="D55" s="61"/>
      <c r="E55" s="61"/>
      <c r="F55" s="61"/>
      <c r="G55" s="61"/>
      <c r="H55" s="61"/>
      <c r="I55" s="134"/>
      <c r="J55" s="61"/>
      <c r="K55" s="135"/>
      <c r="L55" s="61"/>
      <c r="M55" s="135"/>
      <c r="N55" s="135"/>
    </row>
    <row r="56" spans="1:14" ht="15.75">
      <c r="A56" s="62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135"/>
    </row>
    <row r="57" spans="1:14" ht="15.75">
      <c r="A57" s="62"/>
      <c r="B57" s="61"/>
      <c r="C57" s="58" t="s">
        <v>66</v>
      </c>
      <c r="D57" s="61"/>
      <c r="E57" s="61"/>
      <c r="F57" s="61"/>
      <c r="G57" s="134"/>
      <c r="H57" s="61"/>
      <c r="I57" s="135"/>
      <c r="J57" s="61"/>
      <c r="K57" s="61"/>
      <c r="L57" s="61"/>
      <c r="M57" s="135"/>
      <c r="N57" s="135"/>
    </row>
    <row r="58" spans="1:14" ht="15.75">
      <c r="A58" s="62"/>
      <c r="B58" s="61"/>
      <c r="C58" s="58" t="s">
        <v>108</v>
      </c>
      <c r="D58" s="61"/>
      <c r="E58" s="198">
        <f>E20</f>
        <v>34</v>
      </c>
      <c r="F58" s="61"/>
      <c r="G58" s="134"/>
      <c r="H58" s="61"/>
      <c r="I58" s="61"/>
      <c r="J58" s="61"/>
      <c r="K58" s="61"/>
      <c r="L58" s="61"/>
      <c r="M58" s="61"/>
      <c r="N58" s="135"/>
    </row>
    <row r="59" spans="1:14" ht="15.75">
      <c r="A59" s="62"/>
      <c r="B59" s="61"/>
      <c r="C59" s="58" t="s">
        <v>96</v>
      </c>
      <c r="D59" s="61"/>
      <c r="E59" s="135">
        <f>G43</f>
        <v>2541.9169200000006</v>
      </c>
      <c r="F59" s="61"/>
      <c r="G59" s="135">
        <f>ROUND((+E59*E58),2)</f>
        <v>86425.18</v>
      </c>
      <c r="H59" s="61"/>
      <c r="I59" s="61"/>
      <c r="J59" s="61"/>
      <c r="K59" s="61"/>
      <c r="L59" s="61"/>
      <c r="M59" s="135"/>
      <c r="N59" s="135"/>
    </row>
    <row r="60" spans="1:14" ht="15.75">
      <c r="A60" s="62"/>
      <c r="B60" s="61"/>
      <c r="C60" s="58"/>
      <c r="D60" s="61"/>
      <c r="E60" s="61" t="s">
        <v>61</v>
      </c>
      <c r="F60" s="61"/>
      <c r="G60" s="134"/>
      <c r="H60" s="61"/>
      <c r="I60" s="61"/>
      <c r="J60" s="61"/>
      <c r="K60" s="61"/>
      <c r="L60" s="61"/>
      <c r="M60" s="61"/>
      <c r="N60" s="135"/>
    </row>
    <row r="61" spans="1:14" ht="15.75">
      <c r="A61" s="62" t="s">
        <v>110</v>
      </c>
      <c r="B61" s="60" t="s">
        <v>226</v>
      </c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</row>
    <row r="62" spans="1:14" ht="15.75">
      <c r="A62" s="62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</row>
    <row r="63" spans="1:40" s="50" customFormat="1" ht="15.75">
      <c r="A63" s="62"/>
      <c r="B63" s="61"/>
      <c r="C63" s="62" t="s">
        <v>321</v>
      </c>
      <c r="D63" s="61"/>
      <c r="E63" s="61"/>
      <c r="F63" s="61"/>
      <c r="G63" s="61"/>
      <c r="H63" s="61"/>
      <c r="I63" s="135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</row>
    <row r="64" spans="1:40" s="50" customFormat="1" ht="15.75">
      <c r="A64" s="62"/>
      <c r="B64" s="61"/>
      <c r="C64" s="61"/>
      <c r="D64" s="61"/>
      <c r="E64" s="61"/>
      <c r="F64" s="61"/>
      <c r="G64" s="61"/>
      <c r="H64" s="61"/>
      <c r="I64" s="135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</row>
    <row r="65" spans="1:40" s="50" customFormat="1" ht="15.75">
      <c r="A65" s="62"/>
      <c r="B65" s="61"/>
      <c r="C65" s="61"/>
      <c r="D65" s="61"/>
      <c r="E65" s="58" t="s">
        <v>237</v>
      </c>
      <c r="F65" s="61"/>
      <c r="G65" s="61"/>
      <c r="H65" s="61"/>
      <c r="I65" s="135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</row>
    <row r="66" spans="1:40" s="50" customFormat="1" ht="15.75">
      <c r="A66" s="62"/>
      <c r="B66" s="61"/>
      <c r="C66" s="61"/>
      <c r="D66" s="61"/>
      <c r="E66" s="58" t="s">
        <v>235</v>
      </c>
      <c r="F66" s="61"/>
      <c r="G66" s="61">
        <v>12</v>
      </c>
      <c r="H66" s="61"/>
      <c r="I66" s="135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</row>
    <row r="67" spans="1:40" s="50" customFormat="1" ht="15.75">
      <c r="A67" s="62"/>
      <c r="B67" s="61"/>
      <c r="C67" s="61"/>
      <c r="D67" s="61"/>
      <c r="E67" s="58" t="s">
        <v>230</v>
      </c>
      <c r="F67" s="61"/>
      <c r="G67" s="135">
        <v>32.6</v>
      </c>
      <c r="H67" s="61"/>
      <c r="I67" s="135">
        <f>ROUND(+G66*G67/12,2)</f>
        <v>32.6</v>
      </c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</row>
    <row r="68" spans="1:40" s="50" customFormat="1" ht="15.75">
      <c r="A68" s="62"/>
      <c r="B68" s="61"/>
      <c r="C68" s="61"/>
      <c r="D68" s="61"/>
      <c r="E68" s="58" t="s">
        <v>238</v>
      </c>
      <c r="F68" s="61"/>
      <c r="G68" s="61"/>
      <c r="H68" s="61"/>
      <c r="I68" s="135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</row>
    <row r="69" spans="1:40" s="50" customFormat="1" ht="15.75">
      <c r="A69" s="62"/>
      <c r="B69" s="61"/>
      <c r="C69" s="61"/>
      <c r="D69" s="61"/>
      <c r="E69" s="58" t="s">
        <v>235</v>
      </c>
      <c r="F69" s="61"/>
      <c r="G69" s="61">
        <v>12</v>
      </c>
      <c r="H69" s="61"/>
      <c r="I69" s="135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</row>
    <row r="70" spans="1:40" s="50" customFormat="1" ht="15.75">
      <c r="A70" s="62"/>
      <c r="B70" s="61"/>
      <c r="C70" s="61"/>
      <c r="D70" s="61"/>
      <c r="E70" s="58" t="s">
        <v>230</v>
      </c>
      <c r="F70" s="61"/>
      <c r="G70" s="135">
        <v>20.55</v>
      </c>
      <c r="H70" s="61"/>
      <c r="I70" s="135">
        <f>ROUND(+G69*G70/12,2)</f>
        <v>20.55</v>
      </c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</row>
    <row r="71" spans="1:40" s="50" customFormat="1" ht="15.75">
      <c r="A71" s="62"/>
      <c r="B71" s="61"/>
      <c r="C71" s="61"/>
      <c r="D71" s="61"/>
      <c r="E71" s="58" t="s">
        <v>231</v>
      </c>
      <c r="F71" s="61"/>
      <c r="G71" s="61" t="s">
        <v>57</v>
      </c>
      <c r="H71" s="61"/>
      <c r="I71" s="135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</row>
    <row r="72" spans="1:40" s="50" customFormat="1" ht="15.75">
      <c r="A72" s="62"/>
      <c r="B72" s="61"/>
      <c r="C72" s="61"/>
      <c r="D72" s="61"/>
      <c r="E72" s="58" t="s">
        <v>232</v>
      </c>
      <c r="F72" s="61"/>
      <c r="G72" s="61">
        <v>6</v>
      </c>
      <c r="H72" s="61"/>
      <c r="I72" s="135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</row>
    <row r="73" spans="1:40" s="50" customFormat="1" ht="15.75">
      <c r="A73" s="62"/>
      <c r="B73" s="61"/>
      <c r="C73" s="61"/>
      <c r="D73" s="61"/>
      <c r="E73" s="58" t="s">
        <v>230</v>
      </c>
      <c r="F73" s="61"/>
      <c r="G73" s="135">
        <v>31.5</v>
      </c>
      <c r="H73" s="61"/>
      <c r="I73" s="135">
        <f>ROUND(+G72*G73/12,2)</f>
        <v>15.75</v>
      </c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</row>
    <row r="74" spans="1:40" s="50" customFormat="1" ht="15.75">
      <c r="A74" s="62"/>
      <c r="B74" s="61"/>
      <c r="C74" s="61"/>
      <c r="D74" s="61"/>
      <c r="E74" s="58" t="s">
        <v>234</v>
      </c>
      <c r="F74" s="61"/>
      <c r="G74" s="61"/>
      <c r="H74" s="61"/>
      <c r="I74" s="135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</row>
    <row r="75" spans="1:40" s="50" customFormat="1" ht="15.75">
      <c r="A75" s="62"/>
      <c r="B75" s="61"/>
      <c r="C75" s="61"/>
      <c r="D75" s="61"/>
      <c r="E75" s="58" t="s">
        <v>235</v>
      </c>
      <c r="F75" s="61"/>
      <c r="G75" s="61">
        <v>12</v>
      </c>
      <c r="H75" s="61"/>
      <c r="I75" s="135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</row>
    <row r="76" spans="1:40" s="50" customFormat="1" ht="15.75">
      <c r="A76" s="62"/>
      <c r="B76" s="61"/>
      <c r="C76" s="61"/>
      <c r="D76" s="61"/>
      <c r="E76" s="58" t="s">
        <v>230</v>
      </c>
      <c r="F76" s="61"/>
      <c r="G76" s="135">
        <v>5.2</v>
      </c>
      <c r="H76" s="61"/>
      <c r="I76" s="135">
        <f>ROUND(+G75*G76/12,2)</f>
        <v>5.2</v>
      </c>
      <c r="J76" s="61"/>
      <c r="K76" s="135" t="s">
        <v>57</v>
      </c>
      <c r="L76" s="61"/>
      <c r="M76" s="61" t="s">
        <v>57</v>
      </c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</row>
    <row r="77" spans="1:40" s="50" customFormat="1" ht="15.75">
      <c r="A77" s="62"/>
      <c r="B77" s="61"/>
      <c r="C77" s="61"/>
      <c r="D77" s="61"/>
      <c r="E77" s="58" t="s">
        <v>240</v>
      </c>
      <c r="F77" s="61"/>
      <c r="G77" s="61" t="s">
        <v>57</v>
      </c>
      <c r="H77" s="61"/>
      <c r="I77" s="135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</row>
    <row r="78" spans="1:40" s="50" customFormat="1" ht="15.75">
      <c r="A78" s="62"/>
      <c r="B78" s="61"/>
      <c r="C78" s="61"/>
      <c r="D78" s="61"/>
      <c r="E78" s="58" t="s">
        <v>232</v>
      </c>
      <c r="F78" s="61"/>
      <c r="G78" s="61">
        <v>24</v>
      </c>
      <c r="H78" s="61"/>
      <c r="I78" s="135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</row>
    <row r="79" spans="1:40" s="50" customFormat="1" ht="15.75">
      <c r="A79" s="62"/>
      <c r="B79" s="61"/>
      <c r="C79" s="61"/>
      <c r="D79" s="61"/>
      <c r="E79" s="58" t="s">
        <v>230</v>
      </c>
      <c r="F79" s="61"/>
      <c r="G79" s="135">
        <v>11.26</v>
      </c>
      <c r="H79" s="61"/>
      <c r="I79" s="135">
        <f>ROUND(+G78*G79/12,2)</f>
        <v>22.52</v>
      </c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</row>
    <row r="80" spans="1:40" s="50" customFormat="1" ht="15.75">
      <c r="A80" s="62"/>
      <c r="B80" s="61"/>
      <c r="C80" s="61"/>
      <c r="D80" s="61"/>
      <c r="E80" s="58" t="s">
        <v>241</v>
      </c>
      <c r="F80" s="61"/>
      <c r="G80" s="61"/>
      <c r="H80" s="61"/>
      <c r="I80" s="135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</row>
    <row r="81" spans="1:40" s="50" customFormat="1" ht="15.75">
      <c r="A81" s="62"/>
      <c r="B81" s="61"/>
      <c r="C81" s="61"/>
      <c r="D81" s="61"/>
      <c r="E81" s="58" t="s">
        <v>235</v>
      </c>
      <c r="F81" s="61"/>
      <c r="G81" s="61">
        <v>12</v>
      </c>
      <c r="H81" s="61"/>
      <c r="I81" s="135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</row>
    <row r="82" spans="1:40" s="50" customFormat="1" ht="15.75">
      <c r="A82" s="62"/>
      <c r="B82" s="61"/>
      <c r="C82" s="61"/>
      <c r="D82" s="61"/>
      <c r="E82" s="58" t="s">
        <v>230</v>
      </c>
      <c r="F82" s="61"/>
      <c r="G82" s="135">
        <v>16.9</v>
      </c>
      <c r="H82" s="61"/>
      <c r="I82" s="135">
        <f>ROUND(+G81*G82/12,2)</f>
        <v>16.9</v>
      </c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</row>
    <row r="83" spans="1:40" s="50" customFormat="1" ht="15.75">
      <c r="A83" s="62"/>
      <c r="B83" s="61"/>
      <c r="C83" s="61"/>
      <c r="D83" s="61"/>
      <c r="E83" s="58" t="s">
        <v>242</v>
      </c>
      <c r="F83" s="61"/>
      <c r="G83" s="61"/>
      <c r="H83" s="61"/>
      <c r="I83" s="135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</row>
    <row r="84" spans="1:40" s="50" customFormat="1" ht="15.75">
      <c r="A84" s="62"/>
      <c r="B84" s="61"/>
      <c r="C84" s="61"/>
      <c r="D84" s="61"/>
      <c r="E84" s="58" t="s">
        <v>235</v>
      </c>
      <c r="F84" s="61"/>
      <c r="G84" s="61">
        <v>4</v>
      </c>
      <c r="H84" s="61"/>
      <c r="I84" s="135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</row>
    <row r="85" spans="1:40" s="50" customFormat="1" ht="15.75">
      <c r="A85" s="62"/>
      <c r="B85" s="61"/>
      <c r="C85" s="61"/>
      <c r="D85" s="61"/>
      <c r="E85" s="58" t="s">
        <v>230</v>
      </c>
      <c r="F85" s="61"/>
      <c r="G85" s="135">
        <v>14.21</v>
      </c>
      <c r="H85" s="61"/>
      <c r="I85" s="135">
        <f>ROUND(+G84*G85/12,2)</f>
        <v>4.74</v>
      </c>
      <c r="J85" s="61"/>
      <c r="K85" s="135">
        <f>SUM(I67:I85)</f>
        <v>118.26</v>
      </c>
      <c r="L85" s="61"/>
      <c r="M85" s="61" t="s">
        <v>236</v>
      </c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</row>
    <row r="86" spans="1:40" s="50" customFormat="1" ht="15.75">
      <c r="A86" s="62"/>
      <c r="B86" s="61"/>
      <c r="C86" s="61"/>
      <c r="D86" s="61"/>
      <c r="E86" s="58"/>
      <c r="F86" s="61"/>
      <c r="G86" s="135"/>
      <c r="H86" s="61"/>
      <c r="I86" s="135"/>
      <c r="J86" s="61"/>
      <c r="K86" s="135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</row>
    <row r="87" spans="1:40" s="50" customFormat="1" ht="15.75">
      <c r="A87" s="62"/>
      <c r="B87" s="61"/>
      <c r="C87" s="61"/>
      <c r="D87" s="61"/>
      <c r="E87" s="58"/>
      <c r="F87" s="61"/>
      <c r="G87" s="135"/>
      <c r="H87" s="61"/>
      <c r="I87" s="135"/>
      <c r="J87" s="61"/>
      <c r="K87" s="135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</row>
    <row r="88" spans="1:40" s="50" customFormat="1" ht="15.75">
      <c r="A88" s="62"/>
      <c r="B88" s="61"/>
      <c r="C88" s="61"/>
      <c r="D88" s="61"/>
      <c r="E88" s="58"/>
      <c r="F88" s="61"/>
      <c r="G88" s="135"/>
      <c r="H88" s="61"/>
      <c r="I88" s="135"/>
      <c r="J88" s="61"/>
      <c r="K88" s="135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</row>
    <row r="89" spans="1:40" s="50" customFormat="1" ht="15.75">
      <c r="A89" s="62"/>
      <c r="B89" s="61"/>
      <c r="C89" s="61"/>
      <c r="D89" s="61"/>
      <c r="E89" s="58"/>
      <c r="F89" s="61"/>
      <c r="G89" s="135"/>
      <c r="H89" s="61"/>
      <c r="I89" s="135"/>
      <c r="J89" s="61"/>
      <c r="K89" s="135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</row>
    <row r="90" spans="1:14" ht="15.75">
      <c r="A90" s="62"/>
      <c r="B90" s="61"/>
      <c r="C90" s="60" t="s">
        <v>244</v>
      </c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</row>
    <row r="91" spans="1:14" ht="15.75">
      <c r="A91" s="62"/>
      <c r="B91" s="61"/>
      <c r="C91" s="61"/>
      <c r="D91" s="61"/>
      <c r="E91" s="61" t="s">
        <v>57</v>
      </c>
      <c r="F91" s="61"/>
      <c r="G91" s="61"/>
      <c r="H91" s="61"/>
      <c r="I91" s="61"/>
      <c r="J91" s="61"/>
      <c r="K91" s="61"/>
      <c r="L91" s="61"/>
      <c r="M91" s="61"/>
      <c r="N91" s="61"/>
    </row>
    <row r="92" spans="1:14" ht="15.75">
      <c r="A92" s="62"/>
      <c r="B92" s="61"/>
      <c r="C92" s="62" t="s">
        <v>321</v>
      </c>
      <c r="D92" s="61"/>
      <c r="E92" s="61"/>
      <c r="F92" s="61"/>
      <c r="G92" s="61"/>
      <c r="H92" s="61"/>
      <c r="I92" s="135"/>
      <c r="J92" s="61"/>
      <c r="K92" s="61"/>
      <c r="L92" s="61"/>
      <c r="M92" s="61"/>
      <c r="N92" s="61"/>
    </row>
    <row r="93" spans="1:14" ht="15.75">
      <c r="A93" s="62"/>
      <c r="B93" s="61"/>
      <c r="C93" s="61"/>
      <c r="D93" s="61"/>
      <c r="E93" s="58" t="s">
        <v>245</v>
      </c>
      <c r="F93" s="61"/>
      <c r="G93" s="198">
        <f>E58</f>
        <v>34</v>
      </c>
      <c r="H93" s="61"/>
      <c r="I93" s="135"/>
      <c r="J93" s="61"/>
      <c r="K93" s="61"/>
      <c r="L93" s="61"/>
      <c r="M93" s="61"/>
      <c r="N93" s="61"/>
    </row>
    <row r="94" spans="1:14" ht="15.75">
      <c r="A94" s="62"/>
      <c r="B94" s="61"/>
      <c r="C94" s="61"/>
      <c r="D94" s="61"/>
      <c r="E94" s="58" t="s">
        <v>236</v>
      </c>
      <c r="F94" s="61"/>
      <c r="G94" s="135">
        <f>K85</f>
        <v>118.26</v>
      </c>
      <c r="H94" s="61"/>
      <c r="I94" s="135"/>
      <c r="J94" s="135"/>
      <c r="K94" s="135">
        <f>ROUND(G94*G93,2)</f>
        <v>4020.84</v>
      </c>
      <c r="L94" s="61"/>
      <c r="M94" s="61" t="s">
        <v>96</v>
      </c>
      <c r="N94" s="61"/>
    </row>
    <row r="95" spans="1:14" ht="15.75">
      <c r="A95" s="62"/>
      <c r="B95" s="61"/>
      <c r="C95" s="61"/>
      <c r="D95" s="61"/>
      <c r="E95" s="58"/>
      <c r="F95" s="61"/>
      <c r="G95" s="135"/>
      <c r="H95" s="61"/>
      <c r="I95" s="135"/>
      <c r="J95" s="61"/>
      <c r="K95" s="135"/>
      <c r="L95" s="61"/>
      <c r="M95" s="61"/>
      <c r="N95" s="61"/>
    </row>
    <row r="96" spans="1:14" ht="15.75">
      <c r="A96" s="62"/>
      <c r="B96" s="61"/>
      <c r="C96" s="61"/>
      <c r="D96" s="61"/>
      <c r="E96" s="58"/>
      <c r="F96" s="61"/>
      <c r="G96" s="135"/>
      <c r="H96" s="61"/>
      <c r="I96" s="135"/>
      <c r="J96" s="61"/>
      <c r="K96" s="135"/>
      <c r="L96" s="61"/>
      <c r="M96" s="61"/>
      <c r="N96" s="61"/>
    </row>
    <row r="97" spans="1:14" ht="15.75">
      <c r="A97" s="62"/>
      <c r="B97" s="61"/>
      <c r="C97" s="61"/>
      <c r="D97" s="61"/>
      <c r="E97" s="58"/>
      <c r="F97" s="61"/>
      <c r="G97" s="135"/>
      <c r="H97" s="61"/>
      <c r="I97" s="135"/>
      <c r="J97" s="61"/>
      <c r="K97" s="135"/>
      <c r="L97" s="61"/>
      <c r="M97" s="61"/>
      <c r="N97" s="61"/>
    </row>
    <row r="98" spans="1:14" ht="15.75">
      <c r="A98" s="62"/>
      <c r="B98" s="61"/>
      <c r="C98" s="61"/>
      <c r="D98" s="61"/>
      <c r="E98" s="58"/>
      <c r="F98" s="61"/>
      <c r="G98" s="135"/>
      <c r="H98" s="61"/>
      <c r="I98" s="135"/>
      <c r="J98" s="61"/>
      <c r="K98" s="135"/>
      <c r="L98" s="61"/>
      <c r="M98" s="61"/>
      <c r="N98" s="61"/>
    </row>
    <row r="99" spans="1:14" ht="15.75">
      <c r="A99" s="62"/>
      <c r="B99" s="61"/>
      <c r="C99" s="61"/>
      <c r="D99" s="61"/>
      <c r="E99" s="58"/>
      <c r="F99" s="61"/>
      <c r="G99" s="135"/>
      <c r="H99" s="61"/>
      <c r="I99" s="135"/>
      <c r="J99" s="61"/>
      <c r="K99" s="135"/>
      <c r="L99" s="61"/>
      <c r="M99" s="61"/>
      <c r="N99" s="61"/>
    </row>
    <row r="100" spans="1:14" ht="15.75">
      <c r="A100" s="62" t="s">
        <v>210</v>
      </c>
      <c r="B100" s="164" t="s">
        <v>247</v>
      </c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</row>
    <row r="101" spans="1:14" ht="15.75">
      <c r="A101" s="62"/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</row>
    <row r="102" spans="1:14" ht="15.75">
      <c r="A102" s="62"/>
      <c r="B102" s="61"/>
      <c r="C102" s="165"/>
      <c r="D102" s="61"/>
      <c r="E102" s="165" t="s">
        <v>322</v>
      </c>
      <c r="F102" s="61"/>
      <c r="G102" s="61"/>
      <c r="H102" s="61"/>
      <c r="I102" s="135"/>
      <c r="J102" s="61"/>
      <c r="K102" s="61"/>
      <c r="L102" s="61"/>
      <c r="M102" s="61"/>
      <c r="N102" s="61"/>
    </row>
    <row r="103" spans="1:14" ht="15.75">
      <c r="A103" s="62"/>
      <c r="B103" s="61"/>
      <c r="C103" s="58"/>
      <c r="D103" s="61"/>
      <c r="E103" s="58" t="s">
        <v>249</v>
      </c>
      <c r="F103" s="61"/>
      <c r="G103" s="61">
        <f>E20*10*26.08</f>
        <v>8867.199999999999</v>
      </c>
      <c r="H103" s="61"/>
      <c r="I103" s="135"/>
      <c r="J103" s="61"/>
      <c r="K103" s="61"/>
      <c r="L103" s="61"/>
      <c r="M103" s="61"/>
      <c r="N103" s="61"/>
    </row>
    <row r="104" spans="1:14" ht="15.75">
      <c r="A104" s="62"/>
      <c r="B104" s="61"/>
      <c r="C104" s="58"/>
      <c r="D104" s="61"/>
      <c r="E104" s="58" t="s">
        <v>230</v>
      </c>
      <c r="F104" s="61"/>
      <c r="G104" s="135">
        <v>0.35</v>
      </c>
      <c r="H104" s="61"/>
      <c r="I104" s="135">
        <f>ROUND(+G103*G104,2)</f>
        <v>3103.52</v>
      </c>
      <c r="J104" s="61"/>
      <c r="K104" s="61"/>
      <c r="L104" s="61"/>
      <c r="M104" s="61"/>
      <c r="N104" s="61"/>
    </row>
    <row r="105" spans="1:14" ht="15.75">
      <c r="A105" s="62"/>
      <c r="B105" s="61"/>
      <c r="C105" s="165"/>
      <c r="D105" s="61"/>
      <c r="E105" s="58" t="s">
        <v>323</v>
      </c>
      <c r="F105" s="61"/>
      <c r="G105" s="61"/>
      <c r="H105" s="61"/>
      <c r="I105" s="135"/>
      <c r="J105" s="61"/>
      <c r="K105" s="61"/>
      <c r="L105" s="61"/>
      <c r="M105" s="61"/>
      <c r="N105" s="61"/>
    </row>
    <row r="106" spans="1:14" ht="15.75">
      <c r="A106" s="62"/>
      <c r="B106" s="61"/>
      <c r="C106" s="58"/>
      <c r="D106" s="61"/>
      <c r="E106" s="58" t="s">
        <v>249</v>
      </c>
      <c r="F106" s="61"/>
      <c r="G106" s="61">
        <f>E58/2</f>
        <v>17</v>
      </c>
      <c r="H106" s="61"/>
      <c r="I106" s="135"/>
      <c r="J106" s="61"/>
      <c r="K106" s="61"/>
      <c r="L106" s="61"/>
      <c r="M106" s="61"/>
      <c r="N106" s="61"/>
    </row>
    <row r="107" spans="1:14" ht="15.75">
      <c r="A107" s="62"/>
      <c r="B107" s="61"/>
      <c r="C107" s="58"/>
      <c r="D107" s="61"/>
      <c r="E107" s="58" t="s">
        <v>230</v>
      </c>
      <c r="F107" s="61"/>
      <c r="G107" s="135">
        <v>220</v>
      </c>
      <c r="H107" s="61"/>
      <c r="I107" s="135">
        <f>ROUND(+G106*G107,2)</f>
        <v>3740</v>
      </c>
      <c r="J107" s="61"/>
      <c r="K107" s="61"/>
      <c r="L107" s="61"/>
      <c r="M107" s="61"/>
      <c r="N107" s="61"/>
    </row>
    <row r="108" spans="1:14" ht="15.75">
      <c r="A108" s="62"/>
      <c r="B108" s="61"/>
      <c r="C108" s="165"/>
      <c r="D108" s="61"/>
      <c r="E108" s="165" t="s">
        <v>250</v>
      </c>
      <c r="F108" s="61"/>
      <c r="G108" s="61"/>
      <c r="H108" s="61"/>
      <c r="I108" s="135"/>
      <c r="J108" s="61"/>
      <c r="K108" s="61"/>
      <c r="L108" s="61"/>
      <c r="M108" s="61"/>
      <c r="N108" s="61"/>
    </row>
    <row r="109" spans="1:14" ht="15.75">
      <c r="A109" s="62"/>
      <c r="B109" s="61"/>
      <c r="C109" s="58"/>
      <c r="D109" s="61"/>
      <c r="E109" s="58" t="s">
        <v>249</v>
      </c>
      <c r="F109" s="61"/>
      <c r="G109" s="61">
        <v>30</v>
      </c>
      <c r="H109" s="61"/>
      <c r="I109" s="135"/>
      <c r="J109" s="61"/>
      <c r="K109" s="61"/>
      <c r="L109" s="61"/>
      <c r="M109" s="61"/>
      <c r="N109" s="61"/>
    </row>
    <row r="110" spans="1:14" ht="15.75">
      <c r="A110" s="62"/>
      <c r="B110" s="61"/>
      <c r="C110" s="58"/>
      <c r="D110" s="61"/>
      <c r="E110" s="58" t="s">
        <v>230</v>
      </c>
      <c r="F110" s="61"/>
      <c r="G110" s="135">
        <v>13.4</v>
      </c>
      <c r="H110" s="61"/>
      <c r="I110" s="135">
        <f>ROUND(+G109*G110,2)</f>
        <v>402</v>
      </c>
      <c r="J110" s="61"/>
      <c r="K110" s="61"/>
      <c r="L110" s="61"/>
      <c r="M110" s="61"/>
      <c r="N110" s="61"/>
    </row>
    <row r="111" spans="1:14" ht="15.75">
      <c r="A111" s="62"/>
      <c r="B111" s="61"/>
      <c r="C111" s="165"/>
      <c r="D111" s="61"/>
      <c r="E111" s="165" t="s">
        <v>251</v>
      </c>
      <c r="F111" s="61"/>
      <c r="G111" s="61"/>
      <c r="H111" s="61"/>
      <c r="I111" s="135"/>
      <c r="J111" s="61"/>
      <c r="K111" s="61"/>
      <c r="L111" s="61"/>
      <c r="M111" s="61"/>
      <c r="N111" s="61"/>
    </row>
    <row r="112" spans="1:14" ht="15.75">
      <c r="A112" s="62"/>
      <c r="B112" s="61"/>
      <c r="C112" s="58"/>
      <c r="D112" s="61"/>
      <c r="E112" s="58" t="s">
        <v>249</v>
      </c>
      <c r="F112" s="61"/>
      <c r="G112" s="61">
        <v>30</v>
      </c>
      <c r="H112" s="61"/>
      <c r="I112" s="135"/>
      <c r="J112" s="61"/>
      <c r="K112" s="61"/>
      <c r="L112" s="61"/>
      <c r="M112" s="61"/>
      <c r="N112" s="61"/>
    </row>
    <row r="113" spans="1:14" ht="15.75">
      <c r="A113" s="62"/>
      <c r="B113" s="61"/>
      <c r="C113" s="58"/>
      <c r="D113" s="61"/>
      <c r="E113" s="58" t="s">
        <v>230</v>
      </c>
      <c r="F113" s="61"/>
      <c r="G113" s="135">
        <v>12.7</v>
      </c>
      <c r="H113" s="61"/>
      <c r="I113" s="135">
        <f>ROUND(+G112*G113,2)</f>
        <v>381</v>
      </c>
      <c r="J113" s="61"/>
      <c r="K113" s="61"/>
      <c r="L113" s="61"/>
      <c r="M113" s="61"/>
      <c r="N113" s="61"/>
    </row>
    <row r="114" spans="1:14" ht="15.75">
      <c r="A114" s="63"/>
      <c r="B114" s="60"/>
      <c r="C114" s="58"/>
      <c r="D114" s="61"/>
      <c r="E114" s="58"/>
      <c r="F114" s="61"/>
      <c r="G114" s="135"/>
      <c r="H114" s="61"/>
      <c r="I114" s="135"/>
      <c r="J114" s="61"/>
      <c r="K114" s="135"/>
      <c r="L114" s="61"/>
      <c r="M114" s="135"/>
      <c r="N114" s="61"/>
    </row>
    <row r="115" spans="1:68" s="51" customFormat="1" ht="15">
      <c r="A115" s="167"/>
      <c r="B115" s="168"/>
      <c r="C115" s="168"/>
      <c r="D115" s="168"/>
      <c r="E115" s="169"/>
      <c r="F115" s="168"/>
      <c r="G115" s="170"/>
      <c r="H115" s="168"/>
      <c r="I115" s="168"/>
      <c r="J115" s="168"/>
      <c r="K115" s="166">
        <f>SUM(I102:I113)</f>
        <v>7626.52</v>
      </c>
      <c r="L115" s="61"/>
      <c r="M115" s="61" t="s">
        <v>96</v>
      </c>
      <c r="N115" s="168"/>
      <c r="O115" s="168"/>
      <c r="P115" s="168"/>
      <c r="Q115" s="168"/>
      <c r="R115" s="168"/>
      <c r="S115" s="168"/>
      <c r="T115" s="168"/>
      <c r="U115" s="168"/>
      <c r="V115" s="168"/>
      <c r="W115" s="168"/>
      <c r="X115" s="168"/>
      <c r="Y115" s="168"/>
      <c r="Z115" s="168"/>
      <c r="AA115" s="168"/>
      <c r="AB115" s="168"/>
      <c r="AC115" s="168"/>
      <c r="AD115" s="168"/>
      <c r="AE115" s="168"/>
      <c r="AF115" s="168"/>
      <c r="AG115" s="168"/>
      <c r="AH115" s="168"/>
      <c r="AI115" s="168"/>
      <c r="AJ115" s="168"/>
      <c r="AK115" s="168"/>
      <c r="AL115" s="168"/>
      <c r="AM115" s="168"/>
      <c r="AN115" s="168"/>
      <c r="AO115" s="168"/>
      <c r="AP115" s="168"/>
      <c r="AQ115" s="168"/>
      <c r="AR115" s="168"/>
      <c r="AS115" s="168"/>
      <c r="AT115" s="168"/>
      <c r="AU115" s="168"/>
      <c r="AV115" s="168"/>
      <c r="AW115" s="168"/>
      <c r="AX115" s="168"/>
      <c r="AY115" s="168"/>
      <c r="AZ115" s="168"/>
      <c r="BA115" s="168"/>
      <c r="BB115" s="168"/>
      <c r="BC115" s="168"/>
      <c r="BD115" s="168"/>
      <c r="BE115" s="168"/>
      <c r="BF115" s="168"/>
      <c r="BG115" s="168"/>
      <c r="BH115" s="168"/>
      <c r="BI115" s="168"/>
      <c r="BJ115" s="168"/>
      <c r="BK115" s="168"/>
      <c r="BL115" s="168"/>
      <c r="BM115" s="168"/>
      <c r="BN115" s="168"/>
      <c r="BO115" s="168"/>
      <c r="BP115" s="168"/>
    </row>
    <row r="116" spans="1:68" s="51" customFormat="1" ht="15">
      <c r="A116" s="167"/>
      <c r="B116" s="168"/>
      <c r="C116" s="167"/>
      <c r="D116" s="168"/>
      <c r="E116" s="169"/>
      <c r="F116" s="168"/>
      <c r="G116" s="170"/>
      <c r="H116" s="168"/>
      <c r="I116" s="168"/>
      <c r="J116" s="168"/>
      <c r="K116" s="179"/>
      <c r="L116" s="168"/>
      <c r="M116" s="168"/>
      <c r="N116" s="168"/>
      <c r="O116" s="168"/>
      <c r="P116" s="168"/>
      <c r="Q116" s="168"/>
      <c r="R116" s="168"/>
      <c r="S116" s="168"/>
      <c r="T116" s="168"/>
      <c r="U116" s="168"/>
      <c r="V116" s="168"/>
      <c r="W116" s="168"/>
      <c r="X116" s="168"/>
      <c r="Y116" s="168"/>
      <c r="Z116" s="168"/>
      <c r="AA116" s="168"/>
      <c r="AB116" s="168"/>
      <c r="AC116" s="168"/>
      <c r="AD116" s="168"/>
      <c r="AE116" s="168"/>
      <c r="AF116" s="168"/>
      <c r="AG116" s="168"/>
      <c r="AH116" s="168"/>
      <c r="AI116" s="168"/>
      <c r="AJ116" s="168"/>
      <c r="AK116" s="168"/>
      <c r="AL116" s="168"/>
      <c r="AM116" s="168"/>
      <c r="AN116" s="168"/>
      <c r="AO116" s="168"/>
      <c r="AP116" s="168"/>
      <c r="AQ116" s="168"/>
      <c r="AR116" s="168"/>
      <c r="AS116" s="168"/>
      <c r="AT116" s="168"/>
      <c r="AU116" s="168"/>
      <c r="AV116" s="168"/>
      <c r="AW116" s="168"/>
      <c r="AX116" s="168"/>
      <c r="AY116" s="168"/>
      <c r="AZ116" s="168"/>
      <c r="BA116" s="168"/>
      <c r="BB116" s="168"/>
      <c r="BC116" s="168"/>
      <c r="BD116" s="168"/>
      <c r="BE116" s="168"/>
      <c r="BF116" s="168"/>
      <c r="BG116" s="168"/>
      <c r="BH116" s="168"/>
      <c r="BI116" s="168"/>
      <c r="BJ116" s="168"/>
      <c r="BK116" s="168"/>
      <c r="BL116" s="168"/>
      <c r="BM116" s="168"/>
      <c r="BN116" s="168"/>
      <c r="BO116" s="168"/>
      <c r="BP116" s="168"/>
    </row>
    <row r="117" spans="1:14" s="50" customFormat="1" ht="15.75">
      <c r="A117" s="62" t="s">
        <v>225</v>
      </c>
      <c r="B117" s="60" t="s">
        <v>253</v>
      </c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</row>
    <row r="118" spans="1:14" s="50" customFormat="1" ht="15.75">
      <c r="A118" s="62"/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</row>
    <row r="119" spans="1:14" s="50" customFormat="1" ht="15.75">
      <c r="A119" s="171"/>
      <c r="B119" s="60" t="s">
        <v>312</v>
      </c>
      <c r="C119" s="60" t="s">
        <v>324</v>
      </c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</row>
    <row r="120" spans="1:14" s="50" customFormat="1" ht="15.75">
      <c r="A120" s="62"/>
      <c r="B120" s="61"/>
      <c r="C120" s="61" t="s">
        <v>57</v>
      </c>
      <c r="D120" s="61"/>
      <c r="E120" s="61"/>
      <c r="F120" s="61"/>
      <c r="G120" s="61" t="s">
        <v>57</v>
      </c>
      <c r="H120" s="61"/>
      <c r="I120" s="134"/>
      <c r="J120" s="61"/>
      <c r="K120" s="61"/>
      <c r="L120" s="61"/>
      <c r="M120" s="61"/>
      <c r="N120" s="61"/>
    </row>
    <row r="121" spans="1:14" s="50" customFormat="1" ht="15.75">
      <c r="A121" s="62"/>
      <c r="B121" s="61"/>
      <c r="C121" s="61" t="s">
        <v>256</v>
      </c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</row>
    <row r="122" spans="1:14" s="50" customFormat="1" ht="15.75">
      <c r="A122" s="62"/>
      <c r="B122" s="61"/>
      <c r="C122" s="58" t="s">
        <v>325</v>
      </c>
      <c r="D122" s="61"/>
      <c r="E122" s="172">
        <v>1</v>
      </c>
      <c r="F122" s="172"/>
      <c r="G122" s="172"/>
      <c r="H122" s="172"/>
      <c r="I122" s="61"/>
      <c r="J122" s="61"/>
      <c r="K122" s="61"/>
      <c r="L122" s="61"/>
      <c r="M122" s="61"/>
      <c r="N122" s="61"/>
    </row>
    <row r="123" spans="1:14" s="50" customFormat="1" ht="15.75">
      <c r="A123" s="62"/>
      <c r="B123" s="61"/>
      <c r="C123" s="58" t="s">
        <v>96</v>
      </c>
      <c r="D123" s="61"/>
      <c r="E123" s="135">
        <v>5000</v>
      </c>
      <c r="F123" s="172"/>
      <c r="G123" s="135">
        <f>E123*E122</f>
        <v>5000</v>
      </c>
      <c r="H123" s="172"/>
      <c r="I123" s="61"/>
      <c r="J123" s="61"/>
      <c r="K123" s="61"/>
      <c r="L123" s="61"/>
      <c r="M123" s="61"/>
      <c r="N123" s="61"/>
    </row>
    <row r="124" spans="1:14" s="50" customFormat="1" ht="15.75">
      <c r="A124" s="62"/>
      <c r="B124" s="61"/>
      <c r="C124" s="58"/>
      <c r="D124" s="61"/>
      <c r="E124" s="174"/>
      <c r="F124" s="61"/>
      <c r="H124" s="61"/>
      <c r="I124" s="61"/>
      <c r="J124" s="61"/>
      <c r="K124" s="61"/>
      <c r="L124" s="61"/>
      <c r="M124" s="61"/>
      <c r="N124" s="61"/>
    </row>
    <row r="125" spans="1:14" s="50" customFormat="1" ht="15.75">
      <c r="A125" s="62"/>
      <c r="B125" s="61"/>
      <c r="C125" s="61"/>
      <c r="D125" s="61"/>
      <c r="E125" s="61" t="s">
        <v>61</v>
      </c>
      <c r="F125" s="61"/>
      <c r="G125" s="61" t="s">
        <v>61</v>
      </c>
      <c r="H125" s="61"/>
      <c r="I125" s="61"/>
      <c r="J125" s="61"/>
      <c r="K125" s="61"/>
      <c r="L125" s="61"/>
      <c r="M125" s="61"/>
      <c r="N125" s="61"/>
    </row>
    <row r="126" spans="1:14" s="50" customFormat="1" ht="15.75">
      <c r="A126" s="171"/>
      <c r="B126" s="60" t="s">
        <v>314</v>
      </c>
      <c r="C126" s="60" t="str">
        <f>"RESUMO "&amp;B117</f>
        <v>RESUMO OUTROS VEÍCULOS E EQIUPAMENTOS </v>
      </c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</row>
    <row r="127" spans="1:14" s="50" customFormat="1" ht="15.75">
      <c r="A127" s="62"/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</row>
    <row r="128" spans="1:14" s="50" customFormat="1" ht="15.75">
      <c r="A128" s="62"/>
      <c r="B128" s="61"/>
      <c r="C128" s="175" t="s">
        <v>73</v>
      </c>
      <c r="D128" s="103"/>
      <c r="E128" s="103"/>
      <c r="F128" s="103"/>
      <c r="G128" s="106">
        <f>G123</f>
        <v>5000</v>
      </c>
      <c r="H128" s="61"/>
      <c r="I128" s="61"/>
      <c r="J128" s="61"/>
      <c r="K128" s="61"/>
      <c r="L128" s="61"/>
      <c r="M128" s="61"/>
      <c r="N128" s="61"/>
    </row>
    <row r="129" spans="1:14" s="50" customFormat="1" ht="15.75">
      <c r="A129" s="62"/>
      <c r="B129" s="61"/>
      <c r="C129" s="103"/>
      <c r="D129" s="103"/>
      <c r="E129" s="103"/>
      <c r="F129" s="103"/>
      <c r="G129" s="106"/>
      <c r="H129" s="61"/>
      <c r="I129" s="135">
        <f>SUM(G128:G129)</f>
        <v>5000</v>
      </c>
      <c r="J129" s="61"/>
      <c r="K129" s="61" t="s">
        <v>96</v>
      </c>
      <c r="L129" s="61"/>
      <c r="M129" s="61"/>
      <c r="N129" s="61"/>
    </row>
    <row r="130" spans="1:14" s="50" customFormat="1" ht="15.75">
      <c r="A130" s="62"/>
      <c r="B130" s="61"/>
      <c r="C130" s="58"/>
      <c r="D130" s="61"/>
      <c r="E130" s="135"/>
      <c r="F130" s="61"/>
      <c r="G130" s="135"/>
      <c r="H130" s="61"/>
      <c r="I130" s="135"/>
      <c r="J130" s="61"/>
      <c r="K130" s="61"/>
      <c r="L130" s="61"/>
      <c r="M130" s="61"/>
      <c r="N130" s="61"/>
    </row>
    <row r="131" spans="1:14" ht="15.75">
      <c r="A131" s="62" t="s">
        <v>246</v>
      </c>
      <c r="B131" s="60" t="s">
        <v>264</v>
      </c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</row>
    <row r="132" spans="1:14" ht="15.75">
      <c r="A132" s="62"/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</row>
    <row r="133" spans="1:14" ht="15.75">
      <c r="A133" s="62"/>
      <c r="B133" s="61"/>
      <c r="C133" s="61" t="str">
        <f>C9</f>
        <v>MÃO-DE-OBRA DIRETA</v>
      </c>
      <c r="D133" s="61"/>
      <c r="E133" s="61"/>
      <c r="F133" s="61"/>
      <c r="G133" s="135">
        <f>G59</f>
        <v>86425.18</v>
      </c>
      <c r="H133" s="61"/>
      <c r="I133" s="61"/>
      <c r="J133" s="61"/>
      <c r="K133" s="61"/>
      <c r="L133" s="61"/>
      <c r="M133" s="61"/>
      <c r="N133" s="61"/>
    </row>
    <row r="134" spans="1:14" ht="15.75">
      <c r="A134" s="62"/>
      <c r="B134" s="61"/>
      <c r="C134" s="61" t="str">
        <f>B61</f>
        <v>UNIFORMES</v>
      </c>
      <c r="D134" s="61"/>
      <c r="E134" s="61"/>
      <c r="F134" s="61"/>
      <c r="G134" s="135">
        <f>K94</f>
        <v>4020.84</v>
      </c>
      <c r="H134" s="61"/>
      <c r="I134" s="61"/>
      <c r="J134" s="61"/>
      <c r="K134" s="61"/>
      <c r="L134" s="61"/>
      <c r="M134" s="61"/>
      <c r="N134" s="61"/>
    </row>
    <row r="135" spans="1:14" ht="15.75">
      <c r="A135" s="62"/>
      <c r="B135" s="61"/>
      <c r="C135" s="61" t="str">
        <f>B100</f>
        <v>FERRAMENTAS E MATERIAIS</v>
      </c>
      <c r="D135" s="61"/>
      <c r="E135" s="61"/>
      <c r="F135" s="61"/>
      <c r="G135" s="135">
        <f>K115</f>
        <v>7626.52</v>
      </c>
      <c r="H135" s="61"/>
      <c r="I135" s="61"/>
      <c r="J135" s="61"/>
      <c r="K135" s="61"/>
      <c r="L135" s="61"/>
      <c r="M135" s="61"/>
      <c r="N135" s="61"/>
    </row>
    <row r="136" spans="1:14" ht="15.75">
      <c r="A136" s="62"/>
      <c r="B136" s="61"/>
      <c r="C136" s="61" t="str">
        <f>B117</f>
        <v>OUTROS VEÍCULOS E EQIUPAMENTOS </v>
      </c>
      <c r="D136" s="61"/>
      <c r="E136" s="61"/>
      <c r="F136" s="61"/>
      <c r="G136" s="135">
        <f>I129</f>
        <v>5000</v>
      </c>
      <c r="H136" s="61"/>
      <c r="L136" s="61"/>
      <c r="M136" s="61"/>
      <c r="N136" s="61"/>
    </row>
    <row r="137" spans="1:14" ht="15.75">
      <c r="A137" s="62"/>
      <c r="B137" s="61"/>
      <c r="C137" s="61"/>
      <c r="D137" s="61"/>
      <c r="E137" s="61"/>
      <c r="F137" s="61"/>
      <c r="G137" s="135"/>
      <c r="H137" s="61"/>
      <c r="I137" s="166">
        <f>SUM(G133:G136)</f>
        <v>103072.54</v>
      </c>
      <c r="J137" s="61"/>
      <c r="K137" s="61" t="s">
        <v>96</v>
      </c>
      <c r="L137" s="61"/>
      <c r="M137" s="61"/>
      <c r="N137" s="61"/>
    </row>
    <row r="138" spans="1:14" ht="15.75">
      <c r="A138" s="62"/>
      <c r="B138" s="61"/>
      <c r="C138" s="61"/>
      <c r="D138" s="61"/>
      <c r="E138" s="61"/>
      <c r="F138" s="61"/>
      <c r="G138" s="106"/>
      <c r="H138" s="61"/>
      <c r="I138" s="173"/>
      <c r="J138" s="61"/>
      <c r="K138" s="61"/>
      <c r="L138" s="61"/>
      <c r="M138" s="61"/>
      <c r="N138" s="61"/>
    </row>
    <row r="139" spans="1:13" ht="15.75">
      <c r="A139" s="62"/>
      <c r="B139" s="61"/>
      <c r="C139" s="61"/>
      <c r="D139" s="61"/>
      <c r="E139" s="61"/>
      <c r="F139" s="61"/>
      <c r="G139" s="135"/>
      <c r="H139" s="61"/>
      <c r="I139" s="166"/>
      <c r="J139" s="61"/>
      <c r="K139" s="61"/>
      <c r="L139" s="61"/>
      <c r="M139" s="61"/>
    </row>
    <row r="140" spans="1:13" ht="15.75">
      <c r="A140" s="62" t="s">
        <v>252</v>
      </c>
      <c r="B140" s="164" t="s">
        <v>266</v>
      </c>
      <c r="D140" s="61"/>
      <c r="E140" s="61"/>
      <c r="F140" s="61"/>
      <c r="G140" s="61"/>
      <c r="H140" s="61"/>
      <c r="I140" s="61"/>
      <c r="J140" s="61"/>
      <c r="K140" s="61"/>
      <c r="L140" s="61"/>
      <c r="M140" s="61"/>
    </row>
    <row r="141" spans="1:13" ht="15.75">
      <c r="A141" s="62"/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</row>
    <row r="142" spans="1:13" ht="15.75">
      <c r="A142" s="62"/>
      <c r="B142" s="61"/>
      <c r="C142" s="61" t="s">
        <v>267</v>
      </c>
      <c r="D142" s="61"/>
      <c r="E142" s="61"/>
      <c r="F142" s="61"/>
      <c r="G142" s="135"/>
      <c r="H142" s="61"/>
      <c r="I142" s="166">
        <f>I137</f>
        <v>103072.54</v>
      </c>
      <c r="J142" s="61"/>
      <c r="K142" s="61" t="s">
        <v>96</v>
      </c>
      <c r="L142" s="61"/>
      <c r="M142" s="61"/>
    </row>
    <row r="143" spans="1:13" ht="15.75">
      <c r="A143" s="62"/>
      <c r="B143" s="61"/>
      <c r="C143" s="58"/>
      <c r="D143" s="61"/>
      <c r="E143" s="176"/>
      <c r="F143" s="61"/>
      <c r="G143" s="135"/>
      <c r="H143" s="61"/>
      <c r="I143" s="135"/>
      <c r="J143" s="61"/>
      <c r="K143" s="61"/>
      <c r="L143" s="61"/>
      <c r="M143" s="166"/>
    </row>
    <row r="144" spans="1:13" ht="15.75" hidden="1">
      <c r="A144" s="62" t="s">
        <v>252</v>
      </c>
      <c r="B144" s="60" t="s">
        <v>268</v>
      </c>
      <c r="C144" s="60"/>
      <c r="D144" s="61"/>
      <c r="E144" s="61"/>
      <c r="F144" s="61"/>
      <c r="G144" s="61"/>
      <c r="H144" s="61"/>
      <c r="I144" s="61"/>
      <c r="J144" s="61"/>
      <c r="K144" s="61"/>
      <c r="L144" s="61"/>
      <c r="M144" s="61"/>
    </row>
    <row r="145" spans="1:13" ht="15.75" hidden="1">
      <c r="A145" s="62"/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</row>
    <row r="146" spans="1:13" ht="15.75" hidden="1">
      <c r="A146" s="62"/>
      <c r="B146" s="177">
        <v>0</v>
      </c>
      <c r="C146" s="178" t="s">
        <v>269</v>
      </c>
      <c r="D146" s="61"/>
      <c r="E146" s="61"/>
      <c r="F146" s="61"/>
      <c r="G146" s="61"/>
      <c r="H146" s="61"/>
      <c r="I146" s="61"/>
      <c r="J146" s="61"/>
      <c r="K146" s="135"/>
      <c r="L146" s="61"/>
      <c r="M146" s="61"/>
    </row>
    <row r="147" spans="1:13" ht="15.75" hidden="1">
      <c r="A147" s="62"/>
      <c r="B147" s="61"/>
      <c r="C147" s="61" t="s">
        <v>270</v>
      </c>
      <c r="D147" s="61"/>
      <c r="E147" s="61"/>
      <c r="F147" s="61"/>
      <c r="G147" s="61"/>
      <c r="H147" s="61"/>
      <c r="I147" s="61"/>
      <c r="J147" s="61"/>
      <c r="K147" s="61"/>
      <c r="L147" s="61"/>
      <c r="M147" s="61"/>
    </row>
    <row r="148" spans="1:13" ht="15.75" hidden="1">
      <c r="A148" s="62"/>
      <c r="B148" s="61"/>
      <c r="C148" s="61" t="s">
        <v>271</v>
      </c>
      <c r="D148" s="61"/>
      <c r="E148" s="61"/>
      <c r="F148" s="61"/>
      <c r="G148" s="61"/>
      <c r="H148" s="61"/>
      <c r="I148" s="61"/>
      <c r="J148" s="61"/>
      <c r="K148" s="61"/>
      <c r="L148" s="61"/>
      <c r="M148" s="61"/>
    </row>
    <row r="149" spans="1:13" ht="15.75" hidden="1">
      <c r="A149" s="62"/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</row>
    <row r="150" spans="1:13" ht="15.75" hidden="1">
      <c r="A150" s="62"/>
      <c r="B150" s="61"/>
      <c r="C150" s="61" t="s">
        <v>272</v>
      </c>
      <c r="D150" s="61"/>
      <c r="E150" s="61"/>
      <c r="F150" s="61"/>
      <c r="G150" s="135">
        <f>I142</f>
        <v>103072.54</v>
      </c>
      <c r="H150" s="61"/>
      <c r="I150" s="61"/>
      <c r="J150" s="61"/>
      <c r="K150" s="61"/>
      <c r="L150" s="61"/>
      <c r="M150" s="61"/>
    </row>
    <row r="151" spans="1:13" ht="15.75" hidden="1">
      <c r="A151" s="62"/>
      <c r="B151" s="61"/>
      <c r="C151" s="165"/>
      <c r="D151" s="61"/>
      <c r="E151" s="61"/>
      <c r="F151" s="61"/>
      <c r="G151" s="135"/>
      <c r="H151" s="61"/>
      <c r="I151" s="135">
        <f>SUM(G150)</f>
        <v>103072.54</v>
      </c>
      <c r="J151" s="61"/>
      <c r="K151" s="61" t="s">
        <v>96</v>
      </c>
      <c r="L151" s="61"/>
      <c r="M151" s="61"/>
    </row>
    <row r="152" spans="1:13" ht="15.75" hidden="1">
      <c r="A152" s="62"/>
      <c r="B152" s="61"/>
      <c r="C152" s="61"/>
      <c r="D152" s="61"/>
      <c r="E152" s="61"/>
      <c r="F152" s="61"/>
      <c r="G152" s="61" t="s">
        <v>61</v>
      </c>
      <c r="H152" s="61"/>
      <c r="I152" s="61"/>
      <c r="J152" s="61"/>
      <c r="K152" s="61"/>
      <c r="L152" s="61"/>
      <c r="M152" s="61"/>
    </row>
    <row r="153" spans="1:13" ht="15.75" hidden="1">
      <c r="A153" s="62"/>
      <c r="B153" s="61"/>
      <c r="C153" s="61"/>
      <c r="D153" s="61"/>
      <c r="E153" s="61"/>
      <c r="F153" s="61"/>
      <c r="G153" s="61" t="s">
        <v>61</v>
      </c>
      <c r="H153" s="61"/>
      <c r="I153" s="61" t="s">
        <v>61</v>
      </c>
      <c r="J153" s="61"/>
      <c r="K153" s="61"/>
      <c r="L153" s="61"/>
      <c r="M153" s="61"/>
    </row>
    <row r="154" spans="1:13" ht="15.75" hidden="1">
      <c r="A154" s="62"/>
      <c r="B154" s="61"/>
      <c r="C154" s="58" t="s">
        <v>273</v>
      </c>
      <c r="D154" s="61"/>
      <c r="E154" s="61"/>
      <c r="F154" s="61"/>
      <c r="G154" s="135">
        <f>I151</f>
        <v>103072.54</v>
      </c>
      <c r="H154" s="61"/>
      <c r="I154" s="61"/>
      <c r="J154" s="61"/>
      <c r="K154" s="61"/>
      <c r="L154" s="61"/>
      <c r="M154" s="61"/>
    </row>
    <row r="155" spans="1:13" ht="15.75" hidden="1">
      <c r="A155" s="62"/>
      <c r="B155" s="61"/>
      <c r="C155" s="58" t="s">
        <v>274</v>
      </c>
      <c r="D155" s="61"/>
      <c r="E155" s="61"/>
      <c r="F155" s="61"/>
      <c r="G155" s="178">
        <f>B146</f>
        <v>0</v>
      </c>
      <c r="H155" s="61"/>
      <c r="I155" s="135">
        <f>ROUND(G155*G154,2)</f>
        <v>0</v>
      </c>
      <c r="J155" s="61"/>
      <c r="K155" s="61" t="s">
        <v>96</v>
      </c>
      <c r="L155" s="61"/>
      <c r="M155" s="61"/>
    </row>
    <row r="156" spans="1:13" ht="15.75" hidden="1">
      <c r="A156" s="62"/>
      <c r="B156" s="61"/>
      <c r="C156" s="61"/>
      <c r="D156" s="61"/>
      <c r="E156" s="61"/>
      <c r="F156" s="61"/>
      <c r="G156" s="61" t="s">
        <v>61</v>
      </c>
      <c r="H156" s="61"/>
      <c r="I156" s="61"/>
      <c r="J156" s="61"/>
      <c r="K156" s="61"/>
      <c r="L156" s="61"/>
      <c r="M156" s="61"/>
    </row>
    <row r="157" spans="1:13" ht="15.75">
      <c r="A157" s="62" t="s">
        <v>263</v>
      </c>
      <c r="B157" s="60" t="s">
        <v>276</v>
      </c>
      <c r="D157" s="61"/>
      <c r="E157" s="61"/>
      <c r="F157" s="61"/>
      <c r="G157" s="61"/>
      <c r="H157" s="61"/>
      <c r="I157" s="61"/>
      <c r="J157" s="61"/>
      <c r="K157" s="61"/>
      <c r="L157" s="61"/>
      <c r="M157" s="61"/>
    </row>
    <row r="158" spans="1:13" ht="15.75">
      <c r="A158" s="62"/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</row>
    <row r="159" spans="1:13" ht="15.75">
      <c r="A159" s="62"/>
      <c r="B159" s="61"/>
      <c r="C159" s="178">
        <v>0.1</v>
      </c>
      <c r="D159" s="61"/>
      <c r="E159" s="279" t="s">
        <v>277</v>
      </c>
      <c r="F159" s="61"/>
      <c r="G159" s="61"/>
      <c r="H159" s="61"/>
      <c r="I159" s="61"/>
      <c r="J159" s="61"/>
      <c r="K159" s="61"/>
      <c r="L159" s="61"/>
      <c r="M159" s="61"/>
    </row>
    <row r="160" spans="1:13" ht="15.75">
      <c r="A160" s="62"/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</row>
    <row r="161" spans="1:13" ht="15.75">
      <c r="A161" s="62"/>
      <c r="B161" s="61"/>
      <c r="C161" s="61" t="s">
        <v>278</v>
      </c>
      <c r="D161" s="61"/>
      <c r="E161" s="61"/>
      <c r="F161" s="61"/>
      <c r="G161" s="135">
        <f>I151+I155</f>
        <v>103072.54</v>
      </c>
      <c r="H161" s="61"/>
      <c r="I161" s="61"/>
      <c r="J161" s="61"/>
      <c r="K161" s="61"/>
      <c r="L161" s="61"/>
      <c r="M161" s="61"/>
    </row>
    <row r="162" spans="1:13" ht="15.75">
      <c r="A162" s="62"/>
      <c r="B162" s="61"/>
      <c r="C162" s="61" t="s">
        <v>279</v>
      </c>
      <c r="D162" s="61"/>
      <c r="E162" s="61"/>
      <c r="F162" s="61"/>
      <c r="G162" s="178">
        <f>C159</f>
        <v>0.1</v>
      </c>
      <c r="H162" s="61"/>
      <c r="I162" s="135">
        <f>ROUND(G162*G161,2)</f>
        <v>10307.25</v>
      </c>
      <c r="J162" s="61"/>
      <c r="K162" s="61" t="s">
        <v>96</v>
      </c>
      <c r="L162" s="61"/>
      <c r="M162" s="61"/>
    </row>
    <row r="163" spans="1:13" ht="15.75">
      <c r="A163" s="62"/>
      <c r="B163" s="61"/>
      <c r="C163" s="61"/>
      <c r="D163" s="61"/>
      <c r="E163" s="61"/>
      <c r="F163" s="61"/>
      <c r="G163" s="61" t="s">
        <v>61</v>
      </c>
      <c r="H163" s="61"/>
      <c r="I163" s="61"/>
      <c r="J163" s="61"/>
      <c r="K163" s="61"/>
      <c r="L163" s="61"/>
      <c r="M163" s="61"/>
    </row>
    <row r="164" spans="1:13" ht="15.75">
      <c r="A164" s="62"/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</row>
    <row r="165" spans="1:13" ht="15.75">
      <c r="A165" s="62" t="s">
        <v>265</v>
      </c>
      <c r="B165" s="60" t="s">
        <v>281</v>
      </c>
      <c r="D165" s="61"/>
      <c r="E165" s="61"/>
      <c r="F165" s="61"/>
      <c r="G165" s="61"/>
      <c r="H165" s="61"/>
      <c r="I165" s="61"/>
      <c r="J165" s="61"/>
      <c r="K165" s="61"/>
      <c r="L165" s="61"/>
      <c r="M165" s="61"/>
    </row>
    <row r="166" spans="1:13" ht="15.75">
      <c r="A166" s="62"/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</row>
    <row r="167" spans="1:13" ht="15.75">
      <c r="A167" s="62"/>
      <c r="B167" s="61"/>
      <c r="C167" s="61" t="s">
        <v>272</v>
      </c>
      <c r="D167" s="61"/>
      <c r="E167" s="61"/>
      <c r="F167" s="61"/>
      <c r="G167" s="135">
        <f>I142</f>
        <v>103072.54</v>
      </c>
      <c r="H167" s="135"/>
      <c r="I167" s="135"/>
      <c r="J167" s="61"/>
      <c r="K167" s="61"/>
      <c r="L167" s="61"/>
      <c r="M167" s="61"/>
    </row>
    <row r="168" spans="1:13" ht="15.75" hidden="1">
      <c r="A168" s="62"/>
      <c r="B168" s="61"/>
      <c r="C168" s="61" t="s">
        <v>282</v>
      </c>
      <c r="D168" s="61"/>
      <c r="E168" s="61"/>
      <c r="F168" s="61"/>
      <c r="G168" s="135">
        <f>I155</f>
        <v>0</v>
      </c>
      <c r="H168" s="135"/>
      <c r="I168" s="135"/>
      <c r="J168" s="61"/>
      <c r="K168" s="61"/>
      <c r="L168" s="61"/>
      <c r="M168" s="61"/>
    </row>
    <row r="169" spans="1:13" ht="15.75">
      <c r="A169" s="62"/>
      <c r="B169" s="61"/>
      <c r="C169" s="61" t="s">
        <v>283</v>
      </c>
      <c r="D169" s="61"/>
      <c r="E169" s="61"/>
      <c r="F169" s="61"/>
      <c r="G169" s="135">
        <f>I162</f>
        <v>10307.25</v>
      </c>
      <c r="H169" s="135"/>
      <c r="I169" s="135">
        <f>SUM(G167:G169)</f>
        <v>113379.79</v>
      </c>
      <c r="J169" s="61"/>
      <c r="K169" s="61" t="s">
        <v>96</v>
      </c>
      <c r="L169" s="61"/>
      <c r="M169" s="61"/>
    </row>
    <row r="170" spans="1:13" ht="15.75">
      <c r="A170" s="62"/>
      <c r="B170" s="61"/>
      <c r="C170" s="61"/>
      <c r="D170" s="61"/>
      <c r="E170" s="61"/>
      <c r="F170" s="61"/>
      <c r="G170" s="135" t="s">
        <v>61</v>
      </c>
      <c r="H170" s="135"/>
      <c r="I170" s="135"/>
      <c r="J170" s="61"/>
      <c r="K170" s="61"/>
      <c r="L170" s="61"/>
      <c r="M170" s="61"/>
    </row>
    <row r="171" spans="1:13" ht="15.75">
      <c r="A171" s="62" t="s">
        <v>275</v>
      </c>
      <c r="B171" s="164" t="s">
        <v>285</v>
      </c>
      <c r="D171" s="61"/>
      <c r="E171" s="61"/>
      <c r="F171" s="61"/>
      <c r="G171" s="61"/>
      <c r="H171" s="61"/>
      <c r="I171" s="61"/>
      <c r="J171" s="61"/>
      <c r="K171" s="61"/>
      <c r="L171" s="61"/>
      <c r="M171" s="61"/>
    </row>
    <row r="172" spans="1:13" ht="15.75">
      <c r="A172" s="62"/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</row>
    <row r="173" spans="1:13" ht="15.75">
      <c r="A173" s="62"/>
      <c r="B173" s="61"/>
      <c r="C173" s="61" t="s">
        <v>286</v>
      </c>
      <c r="D173" s="61"/>
      <c r="E173" s="61"/>
      <c r="F173" s="61"/>
      <c r="G173" s="61"/>
      <c r="H173" s="61"/>
      <c r="I173" s="61"/>
      <c r="J173" s="61"/>
      <c r="K173" s="61"/>
      <c r="L173" s="61"/>
      <c r="M173" s="61"/>
    </row>
    <row r="174" spans="1:13" ht="15.75">
      <c r="A174" s="62"/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</row>
    <row r="175" spans="1:13" ht="15.75">
      <c r="A175" s="62"/>
      <c r="B175" s="61"/>
      <c r="C175" s="61" t="s">
        <v>287</v>
      </c>
      <c r="D175" s="61"/>
      <c r="E175" s="178">
        <v>0.03</v>
      </c>
      <c r="F175" s="61"/>
      <c r="G175" s="61"/>
      <c r="H175" s="61"/>
      <c r="I175" s="61"/>
      <c r="J175" s="61"/>
      <c r="K175" s="61"/>
      <c r="L175" s="61"/>
      <c r="M175" s="61"/>
    </row>
    <row r="176" spans="1:13" ht="15.75">
      <c r="A176" s="62"/>
      <c r="B176" s="61"/>
      <c r="C176" s="58" t="s">
        <v>288</v>
      </c>
      <c r="D176" s="61"/>
      <c r="E176" s="178">
        <v>0.05</v>
      </c>
      <c r="F176" s="61"/>
      <c r="G176" s="61"/>
      <c r="H176" s="61"/>
      <c r="I176" s="61"/>
      <c r="J176" s="61"/>
      <c r="K176" s="61"/>
      <c r="L176" s="61"/>
      <c r="M176" s="61"/>
    </row>
    <row r="177" spans="1:13" ht="15.75">
      <c r="A177" s="62"/>
      <c r="B177" s="61"/>
      <c r="C177" s="58" t="s">
        <v>289</v>
      </c>
      <c r="D177" s="61"/>
      <c r="E177" s="178">
        <v>0.0165</v>
      </c>
      <c r="F177" s="61"/>
      <c r="G177" s="61"/>
      <c r="H177" s="61"/>
      <c r="I177" s="61"/>
      <c r="J177" s="61"/>
      <c r="K177" s="61"/>
      <c r="L177" s="61"/>
      <c r="M177" s="61"/>
    </row>
    <row r="178" spans="1:13" ht="15.75">
      <c r="A178" s="62"/>
      <c r="B178" s="61"/>
      <c r="C178" s="58" t="s">
        <v>290</v>
      </c>
      <c r="D178" s="61"/>
      <c r="E178" s="178">
        <v>0.076</v>
      </c>
      <c r="F178" s="61"/>
      <c r="G178" s="61"/>
      <c r="H178" s="61"/>
      <c r="I178" s="61"/>
      <c r="J178" s="61"/>
      <c r="K178" s="61"/>
      <c r="L178" s="61"/>
      <c r="M178" s="61"/>
    </row>
    <row r="179" spans="1:13" ht="15.75">
      <c r="A179" s="62"/>
      <c r="B179" s="61"/>
      <c r="C179" s="58"/>
      <c r="D179" s="61"/>
      <c r="E179" s="178"/>
      <c r="F179" s="61"/>
      <c r="G179" s="61"/>
      <c r="H179" s="61"/>
      <c r="I179" s="61"/>
      <c r="J179" s="61"/>
      <c r="K179" s="61"/>
      <c r="L179" s="61"/>
      <c r="M179" s="61"/>
    </row>
    <row r="180" spans="1:13" ht="15.75">
      <c r="A180" s="62"/>
      <c r="B180" s="61"/>
      <c r="C180" s="61"/>
      <c r="D180" s="61"/>
      <c r="E180" s="61"/>
      <c r="F180" s="61"/>
      <c r="G180" s="58" t="s">
        <v>291</v>
      </c>
      <c r="H180" s="61"/>
      <c r="I180" s="135">
        <f>ROUND((1/(1-E176-E177-E178-E175)-1)*I169,2)</f>
        <v>23635.06</v>
      </c>
      <c r="J180" s="61"/>
      <c r="K180" s="61"/>
      <c r="L180" s="61"/>
      <c r="M180" s="61"/>
    </row>
    <row r="181" spans="1:13" ht="15.75">
      <c r="A181" s="62"/>
      <c r="B181" s="61"/>
      <c r="C181" s="61"/>
      <c r="D181" s="61"/>
      <c r="E181" s="61"/>
      <c r="F181" s="61"/>
      <c r="G181" s="135"/>
      <c r="H181" s="61"/>
      <c r="I181" s="135"/>
      <c r="J181" s="61"/>
      <c r="K181" s="61"/>
      <c r="L181" s="61"/>
      <c r="M181" s="61"/>
    </row>
    <row r="182" spans="1:13" ht="15.75">
      <c r="A182" s="62" t="s">
        <v>280</v>
      </c>
      <c r="B182" s="60" t="s">
        <v>293</v>
      </c>
      <c r="D182" s="61"/>
      <c r="E182" s="61"/>
      <c r="F182" s="61"/>
      <c r="G182" s="61"/>
      <c r="H182" s="61"/>
      <c r="I182" s="61"/>
      <c r="J182" s="61"/>
      <c r="K182" s="61"/>
      <c r="L182" s="61"/>
      <c r="M182" s="61"/>
    </row>
    <row r="183" spans="1:13" ht="15.75">
      <c r="A183" s="62"/>
      <c r="B183" s="61"/>
      <c r="C183" s="61"/>
      <c r="D183" s="61"/>
      <c r="E183" s="61"/>
      <c r="F183" s="61"/>
      <c r="G183" s="61"/>
      <c r="H183" s="61"/>
      <c r="I183" s="135"/>
      <c r="J183" s="61"/>
      <c r="K183" s="61"/>
      <c r="L183" s="61"/>
      <c r="M183" s="61"/>
    </row>
    <row r="184" spans="1:13" ht="15.75">
      <c r="A184" s="62"/>
      <c r="B184" s="60"/>
      <c r="D184" s="61"/>
      <c r="E184" s="58" t="s">
        <v>294</v>
      </c>
      <c r="F184" s="61"/>
      <c r="G184" s="61"/>
      <c r="H184" s="61"/>
      <c r="I184" s="135">
        <v>137006.8</v>
      </c>
      <c r="J184" s="61"/>
      <c r="K184" s="61" t="s">
        <v>96</v>
      </c>
      <c r="L184" s="61"/>
      <c r="M184" s="61"/>
    </row>
    <row r="185" spans="1:13" ht="15.75">
      <c r="A185" s="62"/>
      <c r="B185" s="60"/>
      <c r="D185" s="61"/>
      <c r="E185" s="58" t="s">
        <v>326</v>
      </c>
      <c r="F185" s="61"/>
      <c r="G185" s="61"/>
      <c r="H185" s="61"/>
      <c r="I185" s="208">
        <f>RESUMO!$E$6</f>
        <v>1670</v>
      </c>
      <c r="J185" s="61"/>
      <c r="K185" s="61" t="s">
        <v>125</v>
      </c>
      <c r="L185" s="61"/>
      <c r="M185" s="61"/>
    </row>
    <row r="186" spans="1:13" ht="15.75">
      <c r="A186" s="62"/>
      <c r="B186" s="61"/>
      <c r="C186" s="61"/>
      <c r="D186" s="61"/>
      <c r="E186" s="61"/>
      <c r="F186" s="61"/>
      <c r="G186" s="61"/>
      <c r="H186" s="61"/>
      <c r="I186" s="135"/>
      <c r="J186" s="61"/>
      <c r="K186" s="61"/>
      <c r="L186" s="61"/>
      <c r="M186" s="61"/>
    </row>
    <row r="187" spans="1:13" ht="15.75">
      <c r="A187" s="62"/>
      <c r="B187" s="61"/>
      <c r="C187" s="61"/>
      <c r="D187" s="61"/>
      <c r="E187" s="58" t="s">
        <v>297</v>
      </c>
      <c r="F187" s="61"/>
      <c r="G187" s="61"/>
      <c r="H187" s="61"/>
      <c r="I187" s="181">
        <f>ROUND(I184/I185,2)</f>
        <v>82.04</v>
      </c>
      <c r="J187" s="61"/>
      <c r="K187" s="61" t="s">
        <v>164</v>
      </c>
      <c r="L187" s="61"/>
      <c r="M187" s="61"/>
    </row>
    <row r="188" spans="1:13" ht="15.75">
      <c r="A188" s="62"/>
      <c r="B188" s="61"/>
      <c r="C188" s="61"/>
      <c r="D188" s="61"/>
      <c r="E188" s="58"/>
      <c r="F188" s="61"/>
      <c r="G188" s="180"/>
      <c r="H188" s="61"/>
      <c r="I188" s="61"/>
      <c r="J188" s="61"/>
      <c r="K188" s="61"/>
      <c r="L188" s="61"/>
      <c r="M188" s="61"/>
    </row>
    <row r="189" spans="7:14" ht="15.75">
      <c r="G189" s="61"/>
      <c r="H189" s="61"/>
      <c r="I189" s="61"/>
      <c r="J189" s="58"/>
      <c r="K189" s="61"/>
      <c r="L189" s="135"/>
      <c r="N189" s="61"/>
    </row>
  </sheetData>
  <sheetProtection/>
  <mergeCells count="2">
    <mergeCell ref="A1:N1"/>
    <mergeCell ref="A4:M4"/>
  </mergeCells>
  <printOptions horizontalCentered="1"/>
  <pageMargins left="0.98" right="0.2" top="0.79" bottom="0.79" header="0.51" footer="0.51"/>
  <pageSetup horizontalDpi="600" verticalDpi="600" orientation="portrait" paperSize="9" scale="54"/>
  <rowBreaks count="2" manualBreakCount="2">
    <brk id="60" max="255" man="1"/>
    <brk id="130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P173"/>
  <sheetViews>
    <sheetView showGridLines="0" defaultGridColor="0" view="pageBreakPreview" zoomScale="67" zoomScaleNormal="70" zoomScaleSheetLayoutView="67" colorId="22" workbookViewId="0" topLeftCell="A145">
      <selection activeCell="I171" sqref="I171"/>
    </sheetView>
  </sheetViews>
  <sheetFormatPr defaultColWidth="15.140625" defaultRowHeight="12.75"/>
  <cols>
    <col min="1" max="1" width="7.8515625" style="52" customWidth="1"/>
    <col min="2" max="2" width="9.8515625" style="53" customWidth="1"/>
    <col min="3" max="3" width="31.8515625" style="53" customWidth="1"/>
    <col min="4" max="4" width="2.28125" style="53" customWidth="1"/>
    <col min="5" max="5" width="19.421875" style="53" bestFit="1" customWidth="1"/>
    <col min="6" max="6" width="2.28125" style="53" customWidth="1"/>
    <col min="7" max="7" width="18.421875" style="53" customWidth="1"/>
    <col min="8" max="8" width="2.28125" style="53" customWidth="1"/>
    <col min="9" max="9" width="20.8515625" style="53" customWidth="1"/>
    <col min="10" max="10" width="3.28125" style="53" customWidth="1"/>
    <col min="11" max="11" width="19.00390625" style="53" customWidth="1"/>
    <col min="12" max="12" width="2.28125" style="53" customWidth="1"/>
    <col min="13" max="13" width="14.8515625" style="53" customWidth="1"/>
    <col min="14" max="14" width="2.28125" style="53" customWidth="1"/>
    <col min="15" max="16" width="15.140625" style="53" customWidth="1"/>
    <col min="17" max="21" width="15.140625" style="53" hidden="1" customWidth="1"/>
    <col min="22" max="16384" width="15.140625" style="53" customWidth="1"/>
  </cols>
  <sheetData>
    <row r="1" spans="1:14" ht="84" customHeight="1">
      <c r="A1" s="54" t="str">
        <f>RESUMO!C7</f>
        <v>Pintura de Meio Fio das Vias e Logradouros Públicos da Sede do município de Ouro Preto.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15" customHeight="1">
      <c r="A2" s="55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4" ht="18" customHeight="1">
      <c r="A3" s="55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21" ht="18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61"/>
      <c r="Q4" s="162"/>
      <c r="R4" s="61"/>
      <c r="S4" s="163"/>
      <c r="T4" s="61"/>
      <c r="U4" s="61"/>
    </row>
    <row r="5" spans="1:14" ht="15.75" customHeight="1">
      <c r="A5" s="58" t="s">
        <v>57</v>
      </c>
      <c r="B5" s="59"/>
      <c r="C5" s="59"/>
      <c r="D5" s="59"/>
      <c r="E5" s="60" t="s">
        <v>58</v>
      </c>
      <c r="F5" s="61"/>
      <c r="G5" s="61"/>
      <c r="H5" s="61"/>
      <c r="I5" s="61"/>
      <c r="J5" s="61"/>
      <c r="K5" s="61"/>
      <c r="L5" s="59"/>
      <c r="M5" s="59"/>
      <c r="N5" s="61"/>
    </row>
    <row r="6" spans="1:14" ht="15.75" customHeight="1">
      <c r="A6" s="62"/>
      <c r="B6" s="61"/>
      <c r="C6" s="61"/>
      <c r="D6" s="61" t="s">
        <v>57</v>
      </c>
      <c r="E6" s="61"/>
      <c r="F6" s="61"/>
      <c r="G6" s="61"/>
      <c r="H6" s="61"/>
      <c r="I6" s="61" t="s">
        <v>59</v>
      </c>
      <c r="J6" s="61"/>
      <c r="K6" s="136" t="s">
        <v>60</v>
      </c>
      <c r="L6" s="61"/>
      <c r="M6" s="58"/>
      <c r="N6" s="61"/>
    </row>
    <row r="7" spans="1:14" ht="15.75">
      <c r="A7" s="62"/>
      <c r="B7" s="61"/>
      <c r="C7" s="61"/>
      <c r="D7" s="61"/>
      <c r="L7" s="61"/>
      <c r="M7" s="137"/>
      <c r="N7" s="61"/>
    </row>
    <row r="8" spans="1:14" ht="15.75">
      <c r="A8" s="62"/>
      <c r="B8" s="61"/>
      <c r="C8" s="61" t="s">
        <v>57</v>
      </c>
      <c r="D8" s="61" t="s">
        <v>61</v>
      </c>
      <c r="E8" s="61" t="s">
        <v>61</v>
      </c>
      <c r="F8" s="61" t="s">
        <v>61</v>
      </c>
      <c r="G8" s="61" t="s">
        <v>61</v>
      </c>
      <c r="H8" s="61" t="s">
        <v>61</v>
      </c>
      <c r="I8" s="61" t="s">
        <v>61</v>
      </c>
      <c r="J8" s="61" t="s">
        <v>61</v>
      </c>
      <c r="K8" s="61"/>
      <c r="L8" s="61"/>
      <c r="M8" s="61"/>
      <c r="N8" s="61"/>
    </row>
    <row r="9" spans="1:14" ht="15.75">
      <c r="A9" s="63"/>
      <c r="B9" s="60" t="s">
        <v>62</v>
      </c>
      <c r="C9" s="60" t="s">
        <v>63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</row>
    <row r="10" spans="1:14" ht="15.75">
      <c r="A10" s="62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</row>
    <row r="11" spans="1:14" ht="24" customHeight="1">
      <c r="A11" s="62"/>
      <c r="B11" s="64"/>
      <c r="C11" s="65" t="s">
        <v>1</v>
      </c>
      <c r="D11" s="66"/>
      <c r="E11" s="67"/>
      <c r="F11" s="68" t="s">
        <v>300</v>
      </c>
      <c r="G11" s="69"/>
      <c r="H11" s="69"/>
      <c r="I11" s="138"/>
      <c r="J11" s="68"/>
      <c r="K11" s="66"/>
      <c r="L11" s="139"/>
      <c r="M11" s="61"/>
      <c r="N11" s="61"/>
    </row>
    <row r="12" spans="1:14" ht="24" customHeight="1">
      <c r="A12" s="62"/>
      <c r="B12" s="70"/>
      <c r="C12" s="71"/>
      <c r="D12" s="71"/>
      <c r="E12" s="72" t="s">
        <v>66</v>
      </c>
      <c r="F12" s="73"/>
      <c r="G12" s="74" t="s">
        <v>67</v>
      </c>
      <c r="H12" s="73"/>
      <c r="I12" s="72" t="s">
        <v>66</v>
      </c>
      <c r="J12" s="73"/>
      <c r="K12" s="74" t="s">
        <v>67</v>
      </c>
      <c r="L12" s="140"/>
      <c r="M12" s="58"/>
      <c r="N12" s="61"/>
    </row>
    <row r="13" spans="1:14" ht="15.75">
      <c r="A13" s="62"/>
      <c r="B13" s="75"/>
      <c r="C13" s="76" t="s">
        <v>68</v>
      </c>
      <c r="D13" s="76"/>
      <c r="E13" s="77">
        <v>4</v>
      </c>
      <c r="F13" s="78"/>
      <c r="G13" s="79">
        <v>0</v>
      </c>
      <c r="H13" s="78"/>
      <c r="I13" s="77"/>
      <c r="J13" s="78"/>
      <c r="K13" s="79"/>
      <c r="L13" s="141"/>
      <c r="M13" s="61"/>
      <c r="N13" s="61"/>
    </row>
    <row r="14" spans="1:14" ht="15.75">
      <c r="A14" s="62"/>
      <c r="B14" s="80"/>
      <c r="C14" s="81" t="s">
        <v>69</v>
      </c>
      <c r="D14" s="81"/>
      <c r="E14" s="82">
        <f>ROUND(E13/6,1)*0</f>
        <v>0</v>
      </c>
      <c r="F14" s="83"/>
      <c r="G14" s="84">
        <v>0</v>
      </c>
      <c r="H14" s="83"/>
      <c r="I14" s="82"/>
      <c r="J14" s="83"/>
      <c r="K14" s="84"/>
      <c r="L14" s="142"/>
      <c r="M14" s="61"/>
      <c r="N14" s="61"/>
    </row>
    <row r="15" spans="1:14" ht="15.75">
      <c r="A15" s="62"/>
      <c r="B15" s="80"/>
      <c r="C15" s="85" t="s">
        <v>70</v>
      </c>
      <c r="D15" s="81"/>
      <c r="E15" s="82">
        <f>E13+E14</f>
        <v>4</v>
      </c>
      <c r="F15" s="83"/>
      <c r="G15" s="84">
        <f>G13+G14</f>
        <v>0</v>
      </c>
      <c r="H15" s="83"/>
      <c r="I15" s="82"/>
      <c r="J15" s="83"/>
      <c r="K15" s="84"/>
      <c r="L15" s="142"/>
      <c r="M15" s="61"/>
      <c r="N15" s="61"/>
    </row>
    <row r="16" spans="1:14" ht="15.75">
      <c r="A16" s="62"/>
      <c r="B16" s="80"/>
      <c r="C16" s="81" t="s">
        <v>71</v>
      </c>
      <c r="D16" s="81"/>
      <c r="E16" s="82">
        <f>ROUND(E15*0.04,2)</f>
        <v>0.16</v>
      </c>
      <c r="F16" s="83"/>
      <c r="G16" s="82">
        <f>ROUND(G15*0.04,2)</f>
        <v>0</v>
      </c>
      <c r="H16" s="83"/>
      <c r="I16" s="82"/>
      <c r="J16" s="83"/>
      <c r="K16" s="82"/>
      <c r="L16" s="142"/>
      <c r="M16" s="61"/>
      <c r="N16" s="61"/>
    </row>
    <row r="17" spans="1:14" ht="15.75">
      <c r="A17" s="62"/>
      <c r="B17" s="80"/>
      <c r="C17" s="85" t="s">
        <v>70</v>
      </c>
      <c r="D17" s="81"/>
      <c r="E17" s="82">
        <v>0</v>
      </c>
      <c r="F17" s="83"/>
      <c r="G17" s="84">
        <v>0</v>
      </c>
      <c r="H17" s="83"/>
      <c r="I17" s="82"/>
      <c r="J17" s="83"/>
      <c r="K17" s="84"/>
      <c r="L17" s="142"/>
      <c r="M17" s="61"/>
      <c r="N17" s="61"/>
    </row>
    <row r="18" spans="1:14" ht="15.75">
      <c r="A18" s="62"/>
      <c r="B18" s="80"/>
      <c r="C18" s="81" t="s">
        <v>72</v>
      </c>
      <c r="D18" s="81"/>
      <c r="E18" s="82">
        <v>0</v>
      </c>
      <c r="F18" s="82"/>
      <c r="G18" s="82">
        <v>0</v>
      </c>
      <c r="H18" s="82"/>
      <c r="I18" s="82"/>
      <c r="J18" s="82"/>
      <c r="K18" s="82"/>
      <c r="L18" s="142"/>
      <c r="M18" s="61"/>
      <c r="N18" s="61"/>
    </row>
    <row r="19" spans="1:14" ht="15.75">
      <c r="A19" s="62"/>
      <c r="B19" s="86"/>
      <c r="C19" s="87" t="s">
        <v>73</v>
      </c>
      <c r="D19" s="88"/>
      <c r="E19" s="89">
        <f>ROUND(+E17+E18,1)</f>
        <v>0</v>
      </c>
      <c r="F19" s="90"/>
      <c r="G19" s="91">
        <f>ROUND(+G17+G18,1)</f>
        <v>0</v>
      </c>
      <c r="H19" s="90"/>
      <c r="I19" s="89"/>
      <c r="J19" s="90"/>
      <c r="K19" s="91"/>
      <c r="L19" s="143"/>
      <c r="M19" s="61"/>
      <c r="N19" s="61"/>
    </row>
    <row r="20" spans="1:14" ht="24" customHeight="1">
      <c r="A20" s="62"/>
      <c r="B20" s="70"/>
      <c r="C20" s="71" t="s">
        <v>74</v>
      </c>
      <c r="D20" s="71"/>
      <c r="E20" s="92">
        <f>E13</f>
        <v>4</v>
      </c>
      <c r="F20" s="71"/>
      <c r="G20" s="92">
        <v>0</v>
      </c>
      <c r="H20" s="71"/>
      <c r="I20" s="92"/>
      <c r="J20" s="71"/>
      <c r="K20" s="92"/>
      <c r="L20" s="144"/>
      <c r="M20" s="134"/>
      <c r="N20" s="61"/>
    </row>
    <row r="21" spans="1:14" ht="15.75">
      <c r="A21" s="62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</row>
    <row r="22" spans="1:14" ht="15.75">
      <c r="A22" s="62" t="s">
        <v>40</v>
      </c>
      <c r="B22" s="60" t="s">
        <v>78</v>
      </c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</row>
    <row r="23" spans="1:14" ht="15.75">
      <c r="A23" s="62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</row>
    <row r="24" spans="1:14" ht="24" customHeight="1">
      <c r="A24" s="62"/>
      <c r="B24" s="182"/>
      <c r="C24" s="183" t="s">
        <v>1</v>
      </c>
      <c r="D24" s="184" t="s">
        <v>57</v>
      </c>
      <c r="E24" s="185" t="s">
        <v>57</v>
      </c>
      <c r="F24" s="186"/>
      <c r="G24" s="187"/>
      <c r="H24" s="188" t="s">
        <v>300</v>
      </c>
      <c r="I24" s="199"/>
      <c r="J24" s="199" t="s">
        <v>61</v>
      </c>
      <c r="K24" s="187"/>
      <c r="L24" s="188"/>
      <c r="M24" s="199"/>
      <c r="N24" s="200"/>
    </row>
    <row r="25" spans="1:14" ht="13.5" customHeight="1">
      <c r="A25" s="62"/>
      <c r="B25" s="70"/>
      <c r="C25" s="71"/>
      <c r="D25" s="71"/>
      <c r="E25" s="101"/>
      <c r="F25" s="101"/>
      <c r="G25" s="72" t="s">
        <v>66</v>
      </c>
      <c r="H25" s="73"/>
      <c r="I25" s="147" t="s">
        <v>67</v>
      </c>
      <c r="J25" s="73"/>
      <c r="K25" s="72"/>
      <c r="L25" s="73"/>
      <c r="M25" s="147"/>
      <c r="N25" s="201"/>
    </row>
    <row r="26" spans="1:14" ht="15.75">
      <c r="A26" s="62"/>
      <c r="B26" s="189"/>
      <c r="C26" s="61" t="s">
        <v>79</v>
      </c>
      <c r="D26" s="61" t="s">
        <v>57</v>
      </c>
      <c r="E26" s="190" t="s">
        <v>80</v>
      </c>
      <c r="F26" s="190"/>
      <c r="G26" s="191">
        <f>G28/G27</f>
        <v>4.420954545454546</v>
      </c>
      <c r="H26" s="135"/>
      <c r="I26" s="202">
        <f aca="true" t="shared" si="0" ref="I26:I29">G26</f>
        <v>4.420954545454546</v>
      </c>
      <c r="J26" s="135"/>
      <c r="K26" s="105"/>
      <c r="L26" s="135"/>
      <c r="M26" s="149"/>
      <c r="N26" s="203"/>
    </row>
    <row r="27" spans="1:14" ht="15.75">
      <c r="A27" s="62"/>
      <c r="B27" s="189"/>
      <c r="C27" s="61" t="s">
        <v>81</v>
      </c>
      <c r="D27" s="61" t="s">
        <v>57</v>
      </c>
      <c r="E27" s="192" t="s">
        <v>57</v>
      </c>
      <c r="F27" s="190"/>
      <c r="G27" s="108">
        <v>220</v>
      </c>
      <c r="H27" s="109"/>
      <c r="I27" s="151">
        <f t="shared" si="0"/>
        <v>220</v>
      </c>
      <c r="J27" s="109"/>
      <c r="K27" s="108"/>
      <c r="L27" s="109"/>
      <c r="M27" s="151"/>
      <c r="N27" s="204"/>
    </row>
    <row r="28" spans="1:14" ht="15.75">
      <c r="A28" s="62"/>
      <c r="B28" s="189"/>
      <c r="C28" s="61"/>
      <c r="D28" s="61" t="s">
        <v>57</v>
      </c>
      <c r="E28" s="192" t="s">
        <v>82</v>
      </c>
      <c r="F28" s="190"/>
      <c r="G28" s="105">
        <v>972.61</v>
      </c>
      <c r="H28" s="135"/>
      <c r="I28" s="149">
        <f t="shared" si="0"/>
        <v>972.61</v>
      </c>
      <c r="J28" s="135"/>
      <c r="K28" s="105"/>
      <c r="L28" s="135"/>
      <c r="M28" s="149"/>
      <c r="N28" s="203"/>
    </row>
    <row r="29" spans="1:14" ht="15.75">
      <c r="A29" s="62"/>
      <c r="B29" s="189"/>
      <c r="C29" s="61" t="s">
        <v>83</v>
      </c>
      <c r="D29" s="61" t="s">
        <v>57</v>
      </c>
      <c r="E29" s="192" t="s">
        <v>57</v>
      </c>
      <c r="F29" s="190"/>
      <c r="G29" s="105">
        <v>0</v>
      </c>
      <c r="H29" s="135"/>
      <c r="I29" s="149">
        <f t="shared" si="0"/>
        <v>0</v>
      </c>
      <c r="J29" s="135"/>
      <c r="K29" s="105"/>
      <c r="L29" s="135"/>
      <c r="M29" s="149"/>
      <c r="N29" s="203"/>
    </row>
    <row r="30" spans="1:14" ht="15.75">
      <c r="A30" s="62"/>
      <c r="B30" s="189"/>
      <c r="C30" s="61"/>
      <c r="D30" s="61" t="s">
        <v>57</v>
      </c>
      <c r="E30" s="192" t="s">
        <v>70</v>
      </c>
      <c r="F30" s="190"/>
      <c r="G30" s="110">
        <f>G28+G29</f>
        <v>972.61</v>
      </c>
      <c r="H30" s="111"/>
      <c r="I30" s="154">
        <f>I28+I29</f>
        <v>972.61</v>
      </c>
      <c r="J30" s="111"/>
      <c r="K30" s="110"/>
      <c r="L30" s="111"/>
      <c r="M30" s="154"/>
      <c r="N30" s="204"/>
    </row>
    <row r="31" spans="1:14" ht="15.75">
      <c r="A31" s="62"/>
      <c r="B31" s="189"/>
      <c r="C31" s="61" t="s">
        <v>84</v>
      </c>
      <c r="D31" s="61" t="s">
        <v>57</v>
      </c>
      <c r="E31" s="192" t="s">
        <v>57</v>
      </c>
      <c r="F31" s="190"/>
      <c r="G31" s="105">
        <f>ROUND($G$45*25.25*G26*1.5,2)</f>
        <v>83.72</v>
      </c>
      <c r="H31" s="135"/>
      <c r="I31" s="105">
        <f>ROUND($G$45*25.25*I26*1.5,2)</f>
        <v>83.72</v>
      </c>
      <c r="J31" s="135"/>
      <c r="K31" s="105"/>
      <c r="L31" s="135"/>
      <c r="M31" s="105"/>
      <c r="N31" s="203"/>
    </row>
    <row r="32" spans="1:14" ht="15.75">
      <c r="A32" s="62"/>
      <c r="B32" s="189"/>
      <c r="C32" s="61" t="s">
        <v>85</v>
      </c>
      <c r="D32" s="61"/>
      <c r="E32" s="190"/>
      <c r="F32" s="190"/>
      <c r="G32" s="105">
        <v>0</v>
      </c>
      <c r="H32" s="135"/>
      <c r="I32" s="149">
        <f>ROUND(4.33*(313/12)*I26*G46,2)</f>
        <v>99.86</v>
      </c>
      <c r="J32" s="135"/>
      <c r="K32" s="105"/>
      <c r="L32" s="135"/>
      <c r="M32" s="149"/>
      <c r="N32" s="203"/>
    </row>
    <row r="33" spans="1:14" ht="15.75">
      <c r="A33" s="62"/>
      <c r="B33" s="189"/>
      <c r="C33" s="193" t="s">
        <v>86</v>
      </c>
      <c r="D33" s="193" t="s">
        <v>57</v>
      </c>
      <c r="E33" s="194" t="s">
        <v>57</v>
      </c>
      <c r="F33" s="193"/>
      <c r="G33" s="114">
        <f>ROUND(10/12*7.33*G26*2,2)</f>
        <v>54.01</v>
      </c>
      <c r="H33" s="195"/>
      <c r="I33" s="155">
        <v>0</v>
      </c>
      <c r="J33" s="195"/>
      <c r="K33" s="114"/>
      <c r="L33" s="195"/>
      <c r="M33" s="149"/>
      <c r="N33" s="203"/>
    </row>
    <row r="34" spans="1:14" ht="15.75">
      <c r="A34" s="62"/>
      <c r="B34" s="189"/>
      <c r="C34" s="61" t="s">
        <v>87</v>
      </c>
      <c r="D34" s="61" t="s">
        <v>57</v>
      </c>
      <c r="E34" s="58" t="s">
        <v>57</v>
      </c>
      <c r="F34" s="61"/>
      <c r="G34" s="110">
        <v>0</v>
      </c>
      <c r="H34" s="111"/>
      <c r="I34" s="154">
        <f>ROUND((10/12*7.33*I26*2)+(10/12*4.33*I26*2*G46),2)</f>
        <v>60.39</v>
      </c>
      <c r="J34" s="111"/>
      <c r="K34" s="110"/>
      <c r="L34" s="111"/>
      <c r="M34" s="154"/>
      <c r="N34" s="204"/>
    </row>
    <row r="35" spans="1:14" ht="15.75">
      <c r="A35" s="62"/>
      <c r="B35" s="189"/>
      <c r="C35" s="61"/>
      <c r="D35" s="61" t="s">
        <v>57</v>
      </c>
      <c r="E35" s="58" t="s">
        <v>88</v>
      </c>
      <c r="F35" s="61"/>
      <c r="G35" s="105">
        <f>SUM(G30:G34)</f>
        <v>1110.34</v>
      </c>
      <c r="H35" s="135"/>
      <c r="I35" s="149">
        <f>SUM(I30:I34)</f>
        <v>1216.58</v>
      </c>
      <c r="J35" s="135"/>
      <c r="K35" s="105"/>
      <c r="L35" s="135"/>
      <c r="M35" s="149"/>
      <c r="N35" s="205"/>
    </row>
    <row r="36" spans="1:14" ht="15.75">
      <c r="A36" s="62"/>
      <c r="B36" s="189"/>
      <c r="C36" s="61" t="s">
        <v>89</v>
      </c>
      <c r="D36" s="61"/>
      <c r="E36" s="58"/>
      <c r="F36" s="61"/>
      <c r="G36" s="105">
        <f>ROUND((1+$G$47)*G35,2)</f>
        <v>2012.94</v>
      </c>
      <c r="H36" s="135"/>
      <c r="I36" s="105">
        <f>ROUND((1+$G$47)*I35,2)</f>
        <v>2205.54</v>
      </c>
      <c r="J36" s="135"/>
      <c r="K36" s="105"/>
      <c r="L36" s="135"/>
      <c r="M36" s="105"/>
      <c r="N36" s="205"/>
    </row>
    <row r="37" spans="1:14" ht="15.75">
      <c r="A37" s="62"/>
      <c r="B37" s="189"/>
      <c r="C37" s="117" t="s">
        <v>90</v>
      </c>
      <c r="D37" s="61"/>
      <c r="E37" s="58"/>
      <c r="F37" s="61"/>
      <c r="G37" s="105">
        <v>158.58</v>
      </c>
      <c r="H37" s="135"/>
      <c r="I37" s="149">
        <f aca="true" t="shared" si="1" ref="I37:I40">G37</f>
        <v>158.58</v>
      </c>
      <c r="J37" s="135"/>
      <c r="K37" s="105"/>
      <c r="L37" s="135"/>
      <c r="M37" s="149"/>
      <c r="N37" s="205"/>
    </row>
    <row r="38" spans="1:14" ht="15.75">
      <c r="A38" s="62"/>
      <c r="B38" s="189"/>
      <c r="C38" s="117" t="s">
        <v>91</v>
      </c>
      <c r="D38" s="61"/>
      <c r="E38" s="58"/>
      <c r="F38" s="61"/>
      <c r="G38" s="105">
        <f>G39</f>
        <v>13.215000000000002</v>
      </c>
      <c r="H38" s="135"/>
      <c r="I38" s="149">
        <f t="shared" si="1"/>
        <v>13.215000000000002</v>
      </c>
      <c r="J38" s="135"/>
      <c r="K38" s="105"/>
      <c r="L38" s="135"/>
      <c r="M38" s="149"/>
      <c r="N38" s="205"/>
    </row>
    <row r="39" spans="1:14" ht="15.75">
      <c r="A39" s="62"/>
      <c r="B39" s="189"/>
      <c r="C39" s="103" t="s">
        <v>92</v>
      </c>
      <c r="D39" s="61"/>
      <c r="E39" s="58"/>
      <c r="F39" s="61"/>
      <c r="G39" s="118">
        <f>G37/12</f>
        <v>13.215000000000002</v>
      </c>
      <c r="H39" s="135"/>
      <c r="I39" s="149">
        <f t="shared" si="1"/>
        <v>13.215000000000002</v>
      </c>
      <c r="J39" s="135"/>
      <c r="K39" s="118"/>
      <c r="L39" s="135"/>
      <c r="M39" s="149"/>
      <c r="N39" s="205"/>
    </row>
    <row r="40" spans="1:14" ht="15.75">
      <c r="A40" s="62"/>
      <c r="B40" s="189"/>
      <c r="C40" s="117" t="s">
        <v>93</v>
      </c>
      <c r="D40" s="61"/>
      <c r="E40" s="58"/>
      <c r="F40" s="61"/>
      <c r="G40" s="118">
        <f>12.18*26.08*0.8</f>
        <v>254.12351999999998</v>
      </c>
      <c r="H40" s="106"/>
      <c r="I40" s="149">
        <f t="shared" si="1"/>
        <v>254.12351999999998</v>
      </c>
      <c r="J40" s="106"/>
      <c r="K40" s="118"/>
      <c r="L40" s="106"/>
      <c r="M40" s="149"/>
      <c r="N40" s="205"/>
    </row>
    <row r="41" spans="1:14" ht="15.75">
      <c r="A41" s="62"/>
      <c r="B41" s="70"/>
      <c r="C41" s="119" t="s">
        <v>94</v>
      </c>
      <c r="D41" s="119"/>
      <c r="E41" s="120"/>
      <c r="F41" s="119"/>
      <c r="G41" s="110">
        <f>IF(($M$45*$M$46*26)-(G30*0.06)&lt;0,0,($M$45*$M$46*26)-(G30*0.06))</f>
        <v>89.84340000000002</v>
      </c>
      <c r="H41" s="111"/>
      <c r="I41" s="110">
        <f>IF(($M$45*$M$46*26)-(I30*0.06)&lt;0,0,($M$45*$M$46*26)-(I30*0.06))</f>
        <v>89.84340000000002</v>
      </c>
      <c r="J41" s="111"/>
      <c r="K41" s="110"/>
      <c r="L41" s="111"/>
      <c r="M41" s="154"/>
      <c r="N41" s="206"/>
    </row>
    <row r="42" spans="1:14" ht="24" customHeight="1">
      <c r="A42" s="62"/>
      <c r="B42" s="70"/>
      <c r="C42" s="71" t="s">
        <v>95</v>
      </c>
      <c r="D42" s="71" t="s">
        <v>57</v>
      </c>
      <c r="E42" s="101" t="s">
        <v>96</v>
      </c>
      <c r="F42" s="71"/>
      <c r="G42" s="196">
        <f>SUM(G36:G41)</f>
        <v>2541.9169200000006</v>
      </c>
      <c r="H42" s="197"/>
      <c r="I42" s="207">
        <f>SUM(I36:I41)</f>
        <v>2734.5169200000005</v>
      </c>
      <c r="J42" s="197"/>
      <c r="K42" s="196"/>
      <c r="L42" s="197"/>
      <c r="M42" s="207"/>
      <c r="N42" s="135"/>
    </row>
    <row r="43" spans="1:14" ht="15.75">
      <c r="A43" s="62"/>
      <c r="B43" s="61"/>
      <c r="C43" s="61" t="s">
        <v>61</v>
      </c>
      <c r="D43" s="61" t="s">
        <v>61</v>
      </c>
      <c r="E43" s="58" t="s">
        <v>61</v>
      </c>
      <c r="F43" s="61" t="s">
        <v>61</v>
      </c>
      <c r="G43" s="61" t="s">
        <v>61</v>
      </c>
      <c r="H43" s="61" t="s">
        <v>61</v>
      </c>
      <c r="I43" s="61" t="s">
        <v>61</v>
      </c>
      <c r="J43" s="61" t="s">
        <v>61</v>
      </c>
      <c r="K43" s="61" t="s">
        <v>61</v>
      </c>
      <c r="L43" s="61" t="s">
        <v>61</v>
      </c>
      <c r="M43" s="61" t="s">
        <v>61</v>
      </c>
      <c r="N43" s="135"/>
    </row>
    <row r="44" spans="1:14" ht="24" customHeight="1">
      <c r="A44" s="62"/>
      <c r="B44" s="93"/>
      <c r="C44" s="96"/>
      <c r="D44" s="96"/>
      <c r="E44" s="126" t="s">
        <v>97</v>
      </c>
      <c r="F44" s="96"/>
      <c r="G44" s="127">
        <v>1</v>
      </c>
      <c r="H44" s="61"/>
      <c r="I44" s="93"/>
      <c r="J44" s="96"/>
      <c r="K44" s="96" t="s">
        <v>98</v>
      </c>
      <c r="L44" s="96"/>
      <c r="M44" s="159"/>
      <c r="N44" s="135"/>
    </row>
    <row r="45" spans="1:14" ht="13.5" customHeight="1">
      <c r="A45" s="62"/>
      <c r="B45" s="102"/>
      <c r="C45" s="103"/>
      <c r="D45" s="103"/>
      <c r="E45" s="116" t="s">
        <v>99</v>
      </c>
      <c r="F45" s="103"/>
      <c r="G45" s="128">
        <v>0.5</v>
      </c>
      <c r="H45" s="61"/>
      <c r="I45" s="102"/>
      <c r="J45" s="103"/>
      <c r="K45" s="116" t="s">
        <v>100</v>
      </c>
      <c r="L45" s="103"/>
      <c r="M45" s="160">
        <f>'COLETA RSU'!$M$73</f>
        <v>2.85</v>
      </c>
      <c r="N45" s="135"/>
    </row>
    <row r="46" spans="1:14" ht="15.75">
      <c r="A46" s="62"/>
      <c r="B46" s="102"/>
      <c r="C46" s="103"/>
      <c r="D46" s="103"/>
      <c r="E46" s="116" t="s">
        <v>101</v>
      </c>
      <c r="F46" s="103"/>
      <c r="G46" s="129">
        <v>0.2</v>
      </c>
      <c r="H46" s="61"/>
      <c r="I46" s="102"/>
      <c r="J46" s="103"/>
      <c r="K46" s="116" t="s">
        <v>102</v>
      </c>
      <c r="L46" s="103"/>
      <c r="M46" s="150">
        <v>2</v>
      </c>
      <c r="N46" s="135"/>
    </row>
    <row r="47" spans="1:14" ht="15.75">
      <c r="A47" s="62"/>
      <c r="B47" s="121"/>
      <c r="C47" s="130"/>
      <c r="D47" s="130"/>
      <c r="E47" s="131" t="s">
        <v>103</v>
      </c>
      <c r="F47" s="130"/>
      <c r="G47" s="132">
        <f>'Enc. Sociais'!$D$34</f>
        <v>0.8129000000000001</v>
      </c>
      <c r="H47" s="61"/>
      <c r="I47" s="121"/>
      <c r="J47" s="130"/>
      <c r="K47" s="131" t="s">
        <v>104</v>
      </c>
      <c r="L47" s="130"/>
      <c r="M47" s="161">
        <v>0.06</v>
      </c>
      <c r="N47" s="135"/>
    </row>
    <row r="48" spans="1:14" ht="15.75">
      <c r="A48" s="62"/>
      <c r="B48" s="103"/>
      <c r="C48" s="103"/>
      <c r="D48" s="103"/>
      <c r="E48" s="116"/>
      <c r="F48" s="103"/>
      <c r="G48" s="133"/>
      <c r="H48" s="61"/>
      <c r="I48" s="103"/>
      <c r="J48" s="103"/>
      <c r="K48" s="116"/>
      <c r="L48" s="103"/>
      <c r="M48" s="133"/>
      <c r="N48" s="135"/>
    </row>
    <row r="49" spans="1:14" ht="15.75">
      <c r="A49" s="62"/>
      <c r="B49" s="103" t="s">
        <v>105</v>
      </c>
      <c r="C49" s="103"/>
      <c r="D49" s="103"/>
      <c r="E49" s="116"/>
      <c r="F49" s="103"/>
      <c r="G49" s="133"/>
      <c r="H49" s="61"/>
      <c r="I49" s="103"/>
      <c r="J49" s="103"/>
      <c r="K49" s="116"/>
      <c r="L49" s="103"/>
      <c r="M49" s="133"/>
      <c r="N49" s="135"/>
    </row>
    <row r="50" spans="1:14" ht="15.75">
      <c r="A50" s="62"/>
      <c r="B50" s="103"/>
      <c r="C50" s="103"/>
      <c r="D50" s="103"/>
      <c r="E50" s="116"/>
      <c r="F50" s="103"/>
      <c r="G50" s="133"/>
      <c r="H50" s="61"/>
      <c r="I50" s="103"/>
      <c r="J50" s="103"/>
      <c r="K50" s="116"/>
      <c r="L50" s="103"/>
      <c r="M50" s="133"/>
      <c r="N50" s="135"/>
    </row>
    <row r="51" spans="1:14" ht="15.75">
      <c r="A51" s="62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135"/>
    </row>
    <row r="52" spans="1:14" ht="15.75">
      <c r="A52" s="63"/>
      <c r="B52" s="60" t="s">
        <v>43</v>
      </c>
      <c r="C52" s="60" t="s">
        <v>106</v>
      </c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135"/>
    </row>
    <row r="53" spans="1:14" ht="15.75">
      <c r="A53" s="62"/>
      <c r="B53" s="61"/>
      <c r="C53" s="61"/>
      <c r="D53" s="61"/>
      <c r="E53" s="61"/>
      <c r="F53" s="61"/>
      <c r="G53" s="61"/>
      <c r="H53" s="61"/>
      <c r="I53" s="134"/>
      <c r="J53" s="61"/>
      <c r="K53" s="135"/>
      <c r="L53" s="61"/>
      <c r="M53" s="135"/>
      <c r="N53" s="135"/>
    </row>
    <row r="54" spans="1:14" ht="15.75">
      <c r="A54" s="62"/>
      <c r="B54" s="61"/>
      <c r="C54" s="60" t="s">
        <v>300</v>
      </c>
      <c r="D54" s="61"/>
      <c r="E54" s="61"/>
      <c r="F54" s="61"/>
      <c r="G54" s="61"/>
      <c r="H54" s="61"/>
      <c r="I54" s="134"/>
      <c r="J54" s="61"/>
      <c r="K54" s="135"/>
      <c r="L54" s="61"/>
      <c r="M54" s="135"/>
      <c r="N54" s="135"/>
    </row>
    <row r="55" spans="1:14" ht="15.75">
      <c r="A55" s="62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135"/>
    </row>
    <row r="56" spans="1:14" ht="15.75">
      <c r="A56" s="62"/>
      <c r="B56" s="61"/>
      <c r="C56" s="58" t="s">
        <v>66</v>
      </c>
      <c r="D56" s="61"/>
      <c r="E56" s="61"/>
      <c r="F56" s="61"/>
      <c r="G56" s="134"/>
      <c r="H56" s="61"/>
      <c r="I56" s="135"/>
      <c r="J56" s="61"/>
      <c r="K56" s="61"/>
      <c r="L56" s="61"/>
      <c r="M56" s="135"/>
      <c r="N56" s="135"/>
    </row>
    <row r="57" spans="1:14" ht="15.75">
      <c r="A57" s="62"/>
      <c r="B57" s="61"/>
      <c r="C57" s="58" t="s">
        <v>108</v>
      </c>
      <c r="D57" s="61"/>
      <c r="E57" s="198">
        <f>E20</f>
        <v>4</v>
      </c>
      <c r="F57" s="61"/>
      <c r="G57" s="134"/>
      <c r="H57" s="61"/>
      <c r="I57" s="61"/>
      <c r="J57" s="61"/>
      <c r="K57" s="61"/>
      <c r="L57" s="61"/>
      <c r="M57" s="61"/>
      <c r="N57" s="135"/>
    </row>
    <row r="58" spans="1:14" ht="15.75">
      <c r="A58" s="62"/>
      <c r="B58" s="61"/>
      <c r="C58" s="58" t="s">
        <v>96</v>
      </c>
      <c r="D58" s="61"/>
      <c r="E58" s="135">
        <f>G42</f>
        <v>2541.9169200000006</v>
      </c>
      <c r="F58" s="61"/>
      <c r="G58" s="135">
        <f>ROUND((+E58*E57),2)</f>
        <v>10167.67</v>
      </c>
      <c r="H58" s="61"/>
      <c r="I58" s="61"/>
      <c r="J58" s="61"/>
      <c r="K58" s="61"/>
      <c r="L58" s="61"/>
      <c r="M58" s="135"/>
      <c r="N58" s="135"/>
    </row>
    <row r="59" spans="1:14" ht="15.75">
      <c r="A59" s="62"/>
      <c r="B59" s="61"/>
      <c r="C59" s="58"/>
      <c r="D59" s="61"/>
      <c r="E59" s="61" t="s">
        <v>61</v>
      </c>
      <c r="F59" s="61"/>
      <c r="G59" s="134"/>
      <c r="H59" s="61"/>
      <c r="I59" s="61"/>
      <c r="J59" s="61"/>
      <c r="K59" s="61"/>
      <c r="L59" s="61"/>
      <c r="M59" s="61"/>
      <c r="N59" s="135"/>
    </row>
    <row r="60" spans="1:14" ht="15.75">
      <c r="A60" s="62"/>
      <c r="B60" s="61"/>
      <c r="C60" s="58"/>
      <c r="D60" s="61"/>
      <c r="E60" s="61" t="s">
        <v>61</v>
      </c>
      <c r="F60" s="61"/>
      <c r="G60" s="134"/>
      <c r="H60" s="61"/>
      <c r="I60" s="61"/>
      <c r="J60" s="61"/>
      <c r="K60" s="61"/>
      <c r="L60" s="61"/>
      <c r="M60" s="61"/>
      <c r="N60" s="61"/>
    </row>
    <row r="61" spans="1:14" ht="15.75">
      <c r="A61" s="62"/>
      <c r="B61" s="61"/>
      <c r="C61" s="58"/>
      <c r="D61" s="61"/>
      <c r="E61" s="135"/>
      <c r="F61" s="61"/>
      <c r="G61" s="135"/>
      <c r="H61" s="61"/>
      <c r="I61" s="166">
        <f>SUM(G58:G60)</f>
        <v>10167.67</v>
      </c>
      <c r="J61" s="61"/>
      <c r="K61" s="61" t="s">
        <v>96</v>
      </c>
      <c r="L61" s="61"/>
      <c r="M61" s="61"/>
      <c r="N61" s="61"/>
    </row>
    <row r="62" spans="1:14" ht="15.75">
      <c r="A62" s="62"/>
      <c r="B62" s="61"/>
      <c r="C62" s="61"/>
      <c r="D62" s="61"/>
      <c r="E62" s="61" t="s">
        <v>61</v>
      </c>
      <c r="F62" s="61"/>
      <c r="G62" s="61" t="s">
        <v>61</v>
      </c>
      <c r="H62" s="61"/>
      <c r="I62" s="61"/>
      <c r="J62" s="61"/>
      <c r="K62" s="61"/>
      <c r="L62" s="61"/>
      <c r="M62" s="61"/>
      <c r="N62" s="61"/>
    </row>
    <row r="63" spans="1:14" ht="15.75">
      <c r="A63" s="62" t="s">
        <v>110</v>
      </c>
      <c r="B63" s="60" t="s">
        <v>226</v>
      </c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</row>
    <row r="64" spans="1:14" ht="15.75">
      <c r="A64" s="62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</row>
    <row r="65" spans="1:40" s="50" customFormat="1" ht="15.75">
      <c r="A65" s="62"/>
      <c r="B65" s="61"/>
      <c r="C65" s="62" t="s">
        <v>300</v>
      </c>
      <c r="D65" s="61"/>
      <c r="E65" s="61"/>
      <c r="F65" s="61"/>
      <c r="G65" s="61"/>
      <c r="H65" s="61"/>
      <c r="I65" s="135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</row>
    <row r="66" spans="1:40" s="50" customFormat="1" ht="15.75">
      <c r="A66" s="62"/>
      <c r="B66" s="61"/>
      <c r="C66" s="61"/>
      <c r="D66" s="61"/>
      <c r="E66" s="61"/>
      <c r="F66" s="61"/>
      <c r="G66" s="61"/>
      <c r="H66" s="61"/>
      <c r="I66" s="135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</row>
    <row r="67" spans="1:40" s="50" customFormat="1" ht="15.75">
      <c r="A67" s="62"/>
      <c r="B67" s="61"/>
      <c r="C67" s="61"/>
      <c r="D67" s="61"/>
      <c r="E67" s="58" t="s">
        <v>237</v>
      </c>
      <c r="F67" s="61"/>
      <c r="G67" s="61"/>
      <c r="H67" s="61"/>
      <c r="I67" s="135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</row>
    <row r="68" spans="1:40" s="50" customFormat="1" ht="15.75">
      <c r="A68" s="62"/>
      <c r="B68" s="61"/>
      <c r="C68" s="61"/>
      <c r="D68" s="61"/>
      <c r="E68" s="58" t="s">
        <v>235</v>
      </c>
      <c r="F68" s="61"/>
      <c r="G68" s="61">
        <v>8</v>
      </c>
      <c r="H68" s="61"/>
      <c r="I68" s="135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</row>
    <row r="69" spans="1:40" s="50" customFormat="1" ht="15.75">
      <c r="A69" s="62"/>
      <c r="B69" s="61"/>
      <c r="C69" s="61"/>
      <c r="D69" s="61"/>
      <c r="E69" s="58" t="s">
        <v>230</v>
      </c>
      <c r="F69" s="61"/>
      <c r="G69" s="135">
        <v>33.1</v>
      </c>
      <c r="H69" s="61"/>
      <c r="I69" s="135">
        <f>ROUND(+G68*G69/12,2)</f>
        <v>22.07</v>
      </c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</row>
    <row r="70" spans="1:40" s="50" customFormat="1" ht="15.75">
      <c r="A70" s="62"/>
      <c r="B70" s="61"/>
      <c r="C70" s="61"/>
      <c r="D70" s="61"/>
      <c r="E70" s="58" t="s">
        <v>238</v>
      </c>
      <c r="F70" s="61"/>
      <c r="G70" s="61"/>
      <c r="H70" s="61"/>
      <c r="I70" s="135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</row>
    <row r="71" spans="1:40" s="50" customFormat="1" ht="15.75">
      <c r="A71" s="62"/>
      <c r="B71" s="61"/>
      <c r="C71" s="61"/>
      <c r="D71" s="61"/>
      <c r="E71" s="58" t="s">
        <v>235</v>
      </c>
      <c r="F71" s="61"/>
      <c r="G71" s="61">
        <v>8</v>
      </c>
      <c r="H71" s="61"/>
      <c r="I71" s="135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</row>
    <row r="72" spans="1:40" s="50" customFormat="1" ht="15.75">
      <c r="A72" s="62"/>
      <c r="B72" s="61"/>
      <c r="C72" s="61"/>
      <c r="D72" s="61"/>
      <c r="E72" s="58" t="s">
        <v>230</v>
      </c>
      <c r="F72" s="61"/>
      <c r="G72" s="135">
        <v>23.75</v>
      </c>
      <c r="H72" s="61"/>
      <c r="I72" s="135">
        <f>ROUND(+G71*G72/12,2)</f>
        <v>15.83</v>
      </c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</row>
    <row r="73" spans="1:40" s="50" customFormat="1" ht="15.75">
      <c r="A73" s="62"/>
      <c r="B73" s="61"/>
      <c r="C73" s="61"/>
      <c r="D73" s="61"/>
      <c r="E73" s="58" t="s">
        <v>231</v>
      </c>
      <c r="F73" s="61"/>
      <c r="G73" s="61" t="s">
        <v>57</v>
      </c>
      <c r="H73" s="61"/>
      <c r="I73" s="135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</row>
    <row r="74" spans="1:40" s="50" customFormat="1" ht="15.75">
      <c r="A74" s="62"/>
      <c r="B74" s="61"/>
      <c r="C74" s="61"/>
      <c r="D74" s="61"/>
      <c r="E74" s="58" t="s">
        <v>232</v>
      </c>
      <c r="F74" s="61"/>
      <c r="G74" s="61">
        <v>4</v>
      </c>
      <c r="H74" s="61"/>
      <c r="I74" s="135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</row>
    <row r="75" spans="1:40" s="50" customFormat="1" ht="15.75">
      <c r="A75" s="62"/>
      <c r="B75" s="61"/>
      <c r="C75" s="61"/>
      <c r="D75" s="61"/>
      <c r="E75" s="58" t="s">
        <v>230</v>
      </c>
      <c r="F75" s="61"/>
      <c r="G75" s="135">
        <v>33</v>
      </c>
      <c r="H75" s="61"/>
      <c r="I75" s="135">
        <f>ROUND(+G74*G75/12,2)</f>
        <v>11</v>
      </c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</row>
    <row r="76" spans="1:40" s="50" customFormat="1" ht="15.75">
      <c r="A76" s="62"/>
      <c r="B76" s="61"/>
      <c r="C76" s="61"/>
      <c r="D76" s="61"/>
      <c r="E76" s="58" t="s">
        <v>234</v>
      </c>
      <c r="F76" s="61"/>
      <c r="G76" s="61"/>
      <c r="H76" s="61"/>
      <c r="I76" s="135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</row>
    <row r="77" spans="1:40" s="50" customFormat="1" ht="15.75">
      <c r="A77" s="62"/>
      <c r="B77" s="61"/>
      <c r="C77" s="61"/>
      <c r="D77" s="61"/>
      <c r="E77" s="58" t="s">
        <v>235</v>
      </c>
      <c r="F77" s="61"/>
      <c r="G77" s="61">
        <v>8</v>
      </c>
      <c r="H77" s="61"/>
      <c r="I77" s="135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</row>
    <row r="78" spans="1:40" s="50" customFormat="1" ht="15.75">
      <c r="A78" s="62"/>
      <c r="B78" s="61"/>
      <c r="C78" s="61"/>
      <c r="D78" s="61"/>
      <c r="E78" s="58" t="s">
        <v>230</v>
      </c>
      <c r="F78" s="61"/>
      <c r="G78" s="135">
        <v>6.45</v>
      </c>
      <c r="H78" s="61"/>
      <c r="I78" s="135">
        <f>ROUND(+G77*G78/12,2)</f>
        <v>4.3</v>
      </c>
      <c r="J78" s="61"/>
      <c r="K78" s="135" t="s">
        <v>57</v>
      </c>
      <c r="L78" s="61"/>
      <c r="M78" s="61" t="s">
        <v>57</v>
      </c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</row>
    <row r="79" spans="1:40" s="50" customFormat="1" ht="15.75">
      <c r="A79" s="62"/>
      <c r="B79" s="61"/>
      <c r="C79" s="61"/>
      <c r="D79" s="61"/>
      <c r="E79" s="58" t="s">
        <v>240</v>
      </c>
      <c r="F79" s="61"/>
      <c r="G79" s="61" t="s">
        <v>57</v>
      </c>
      <c r="H79" s="61"/>
      <c r="I79" s="135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</row>
    <row r="80" spans="1:40" s="50" customFormat="1" ht="15.75">
      <c r="A80" s="62"/>
      <c r="B80" s="61"/>
      <c r="C80" s="61"/>
      <c r="D80" s="61"/>
      <c r="E80" s="58" t="s">
        <v>232</v>
      </c>
      <c r="F80" s="61"/>
      <c r="G80" s="61">
        <v>16</v>
      </c>
      <c r="H80" s="61"/>
      <c r="I80" s="135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</row>
    <row r="81" spans="1:40" s="50" customFormat="1" ht="15.75">
      <c r="A81" s="62"/>
      <c r="B81" s="61"/>
      <c r="C81" s="61"/>
      <c r="D81" s="61"/>
      <c r="E81" s="58" t="s">
        <v>230</v>
      </c>
      <c r="F81" s="61"/>
      <c r="G81" s="135">
        <v>13.7</v>
      </c>
      <c r="H81" s="61"/>
      <c r="I81" s="135">
        <f>ROUND(+G80*G81/12,2)</f>
        <v>18.27</v>
      </c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</row>
    <row r="82" spans="1:40" s="50" customFormat="1" ht="15.75">
      <c r="A82" s="62"/>
      <c r="B82" s="61"/>
      <c r="C82" s="61"/>
      <c r="D82" s="61"/>
      <c r="E82" s="58" t="s">
        <v>241</v>
      </c>
      <c r="F82" s="61"/>
      <c r="G82" s="61"/>
      <c r="H82" s="61"/>
      <c r="I82" s="135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</row>
    <row r="83" spans="1:40" s="50" customFormat="1" ht="15.75">
      <c r="A83" s="62"/>
      <c r="B83" s="61"/>
      <c r="C83" s="61"/>
      <c r="D83" s="61"/>
      <c r="E83" s="58" t="s">
        <v>235</v>
      </c>
      <c r="F83" s="61"/>
      <c r="G83" s="61">
        <v>8</v>
      </c>
      <c r="H83" s="61"/>
      <c r="I83" s="135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</row>
    <row r="84" spans="1:40" s="50" customFormat="1" ht="15.75">
      <c r="A84" s="62"/>
      <c r="B84" s="61"/>
      <c r="C84" s="61"/>
      <c r="D84" s="61"/>
      <c r="E84" s="58" t="s">
        <v>230</v>
      </c>
      <c r="F84" s="61"/>
      <c r="G84" s="135">
        <v>18.9</v>
      </c>
      <c r="H84" s="61"/>
      <c r="I84" s="135">
        <f>ROUND(+G83*G84/12,2)</f>
        <v>12.6</v>
      </c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</row>
    <row r="85" spans="1:40" s="50" customFormat="1" ht="15.75">
      <c r="A85" s="62"/>
      <c r="B85" s="61"/>
      <c r="C85" s="61"/>
      <c r="D85" s="61"/>
      <c r="E85" s="58" t="s">
        <v>242</v>
      </c>
      <c r="F85" s="61"/>
      <c r="G85" s="61"/>
      <c r="H85" s="61"/>
      <c r="I85" s="135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</row>
    <row r="86" spans="1:40" s="50" customFormat="1" ht="15.75">
      <c r="A86" s="62"/>
      <c r="B86" s="61"/>
      <c r="C86" s="61"/>
      <c r="D86" s="61"/>
      <c r="E86" s="58" t="s">
        <v>235</v>
      </c>
      <c r="F86" s="61"/>
      <c r="G86" s="61">
        <v>2</v>
      </c>
      <c r="H86" s="61"/>
      <c r="I86" s="135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</row>
    <row r="87" spans="1:40" s="50" customFormat="1" ht="15.75">
      <c r="A87" s="62"/>
      <c r="B87" s="61"/>
      <c r="C87" s="61"/>
      <c r="D87" s="61"/>
      <c r="E87" s="58" t="s">
        <v>230</v>
      </c>
      <c r="F87" s="61"/>
      <c r="G87" s="135">
        <v>16.1</v>
      </c>
      <c r="H87" s="61"/>
      <c r="I87" s="135">
        <f>ROUND(+G86*G87/12,2)</f>
        <v>2.68</v>
      </c>
      <c r="J87" s="61"/>
      <c r="K87" s="135">
        <f>SUM(I69:I87)</f>
        <v>86.75</v>
      </c>
      <c r="L87" s="61"/>
      <c r="M87" s="61" t="s">
        <v>236</v>
      </c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</row>
    <row r="88" spans="1:40" s="50" customFormat="1" ht="15.75">
      <c r="A88" s="62"/>
      <c r="B88" s="61"/>
      <c r="C88" s="61"/>
      <c r="D88" s="61"/>
      <c r="E88" s="58"/>
      <c r="F88" s="61"/>
      <c r="G88" s="135"/>
      <c r="H88" s="61"/>
      <c r="I88" s="135"/>
      <c r="J88" s="61"/>
      <c r="K88" s="135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</row>
    <row r="89" spans="1:40" s="50" customFormat="1" ht="15.75">
      <c r="A89" s="62"/>
      <c r="B89" s="61"/>
      <c r="C89" s="61"/>
      <c r="D89" s="61"/>
      <c r="E89" s="58"/>
      <c r="F89" s="61"/>
      <c r="G89" s="135"/>
      <c r="H89" s="61"/>
      <c r="I89" s="135"/>
      <c r="J89" s="61"/>
      <c r="K89" s="135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</row>
    <row r="90" spans="1:40" s="50" customFormat="1" ht="15.75">
      <c r="A90" s="62"/>
      <c r="B90" s="61"/>
      <c r="C90" s="61"/>
      <c r="D90" s="61"/>
      <c r="E90" s="58"/>
      <c r="F90" s="61"/>
      <c r="G90" s="135"/>
      <c r="H90" s="61"/>
      <c r="I90" s="135"/>
      <c r="J90" s="61"/>
      <c r="K90" s="135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</row>
    <row r="91" spans="1:40" s="50" customFormat="1" ht="15.75">
      <c r="A91" s="62"/>
      <c r="B91" s="61"/>
      <c r="C91" s="61"/>
      <c r="D91" s="61"/>
      <c r="E91" s="58"/>
      <c r="F91" s="61"/>
      <c r="G91" s="135"/>
      <c r="H91" s="61"/>
      <c r="I91" s="135"/>
      <c r="J91" s="61"/>
      <c r="K91" s="135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</row>
    <row r="92" spans="1:14" ht="15.75">
      <c r="A92" s="62"/>
      <c r="B92" s="61"/>
      <c r="C92" s="60" t="s">
        <v>244</v>
      </c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</row>
    <row r="93" spans="1:14" ht="15.75">
      <c r="A93" s="62"/>
      <c r="B93" s="61"/>
      <c r="C93" s="61"/>
      <c r="D93" s="61"/>
      <c r="E93" s="61" t="s">
        <v>57</v>
      </c>
      <c r="F93" s="61"/>
      <c r="G93" s="61"/>
      <c r="H93" s="61"/>
      <c r="I93" s="61"/>
      <c r="J93" s="61"/>
      <c r="K93" s="61"/>
      <c r="L93" s="61"/>
      <c r="M93" s="61"/>
      <c r="N93" s="61"/>
    </row>
    <row r="94" spans="1:14" ht="15.75">
      <c r="A94" s="62"/>
      <c r="B94" s="61"/>
      <c r="C94" s="62" t="s">
        <v>327</v>
      </c>
      <c r="D94" s="61"/>
      <c r="E94" s="61"/>
      <c r="F94" s="61"/>
      <c r="G94" s="61"/>
      <c r="H94" s="61"/>
      <c r="I94" s="135"/>
      <c r="J94" s="61"/>
      <c r="K94" s="61"/>
      <c r="L94" s="61"/>
      <c r="M94" s="61"/>
      <c r="N94" s="61"/>
    </row>
    <row r="95" spans="1:14" ht="15.75">
      <c r="A95" s="62"/>
      <c r="B95" s="61"/>
      <c r="C95" s="61"/>
      <c r="D95" s="61"/>
      <c r="E95" s="58" t="s">
        <v>245</v>
      </c>
      <c r="F95" s="61"/>
      <c r="G95" s="198">
        <f>E57</f>
        <v>4</v>
      </c>
      <c r="H95" s="61"/>
      <c r="I95" s="135"/>
      <c r="J95" s="61"/>
      <c r="K95" s="61"/>
      <c r="L95" s="61"/>
      <c r="M95" s="61"/>
      <c r="N95" s="61"/>
    </row>
    <row r="96" spans="1:14" ht="15.75">
      <c r="A96" s="62"/>
      <c r="B96" s="61"/>
      <c r="C96" s="61"/>
      <c r="D96" s="61"/>
      <c r="E96" s="58" t="s">
        <v>236</v>
      </c>
      <c r="F96" s="61"/>
      <c r="G96" s="135">
        <f>K87</f>
        <v>86.75</v>
      </c>
      <c r="H96" s="61"/>
      <c r="J96" s="61"/>
      <c r="K96" s="135">
        <f>ROUND(G96*G95,2)</f>
        <v>347</v>
      </c>
      <c r="L96" s="61"/>
      <c r="M96" s="61" t="s">
        <v>96</v>
      </c>
      <c r="N96" s="61"/>
    </row>
    <row r="97" spans="1:14" ht="15.75">
      <c r="A97" s="62"/>
      <c r="B97" s="61"/>
      <c r="C97" s="61"/>
      <c r="D97" s="61"/>
      <c r="E97" s="58"/>
      <c r="F97" s="61"/>
      <c r="G97" s="135"/>
      <c r="H97" s="61"/>
      <c r="I97" s="135"/>
      <c r="J97" s="61"/>
      <c r="K97" s="135"/>
      <c r="L97" s="61"/>
      <c r="M97" s="61"/>
      <c r="N97" s="61"/>
    </row>
    <row r="98" spans="1:14" ht="15.75">
      <c r="A98" s="62"/>
      <c r="B98" s="61"/>
      <c r="C98" s="61"/>
      <c r="D98" s="61"/>
      <c r="E98" s="58"/>
      <c r="F98" s="61"/>
      <c r="G98" s="135"/>
      <c r="H98" s="61"/>
      <c r="I98" s="135"/>
      <c r="J98" s="61"/>
      <c r="K98" s="135"/>
      <c r="L98" s="61"/>
      <c r="M98" s="61"/>
      <c r="N98" s="61"/>
    </row>
    <row r="99" spans="1:14" ht="15.75">
      <c r="A99" s="62"/>
      <c r="B99" s="61"/>
      <c r="C99" s="61"/>
      <c r="D99" s="61"/>
      <c r="E99" s="58"/>
      <c r="F99" s="61"/>
      <c r="G99" s="135"/>
      <c r="H99" s="61"/>
      <c r="I99" s="135"/>
      <c r="J99" s="61"/>
      <c r="K99" s="135"/>
      <c r="L99" s="61"/>
      <c r="M99" s="61"/>
      <c r="N99" s="61"/>
    </row>
    <row r="100" spans="1:14" ht="15.75">
      <c r="A100" s="62"/>
      <c r="B100" s="61"/>
      <c r="C100" s="61"/>
      <c r="D100" s="61"/>
      <c r="E100" s="58"/>
      <c r="F100" s="61"/>
      <c r="G100" s="135"/>
      <c r="H100" s="61"/>
      <c r="I100" s="135"/>
      <c r="J100" s="61"/>
      <c r="K100" s="135"/>
      <c r="L100" s="61"/>
      <c r="M100" s="61"/>
      <c r="N100" s="61"/>
    </row>
    <row r="101" spans="1:14" ht="15.75">
      <c r="A101" s="62"/>
      <c r="B101" s="61"/>
      <c r="C101" s="61"/>
      <c r="D101" s="61"/>
      <c r="E101" s="58"/>
      <c r="F101" s="61"/>
      <c r="G101" s="135"/>
      <c r="H101" s="61"/>
      <c r="I101" s="135"/>
      <c r="J101" s="61"/>
      <c r="K101" s="135"/>
      <c r="L101" s="61"/>
      <c r="M101" s="61"/>
      <c r="N101" s="61"/>
    </row>
    <row r="102" spans="1:14" ht="15.75">
      <c r="A102" s="62" t="s">
        <v>210</v>
      </c>
      <c r="B102" s="164" t="s">
        <v>247</v>
      </c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</row>
    <row r="103" spans="1:14" ht="15.75">
      <c r="A103" s="62"/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</row>
    <row r="104" spans="1:14" ht="15.75">
      <c r="A104" s="62"/>
      <c r="B104" s="61"/>
      <c r="C104" s="165"/>
      <c r="D104" s="61"/>
      <c r="E104" s="165" t="s">
        <v>328</v>
      </c>
      <c r="F104" s="61"/>
      <c r="G104" s="61"/>
      <c r="H104" s="61"/>
      <c r="I104" s="135"/>
      <c r="J104" s="61"/>
      <c r="K104" s="61"/>
      <c r="L104" s="61"/>
      <c r="M104" s="61"/>
      <c r="N104" s="61"/>
    </row>
    <row r="105" spans="1:14" ht="15.75">
      <c r="A105" s="62"/>
      <c r="B105" s="61"/>
      <c r="C105" s="58"/>
      <c r="D105" s="61"/>
      <c r="E105" s="58" t="s">
        <v>329</v>
      </c>
      <c r="F105" s="61"/>
      <c r="G105" s="61">
        <v>125</v>
      </c>
      <c r="H105" s="61"/>
      <c r="I105" s="135"/>
      <c r="J105" s="61"/>
      <c r="K105" s="61"/>
      <c r="L105" s="61"/>
      <c r="M105" s="61"/>
      <c r="N105" s="61"/>
    </row>
    <row r="106" spans="1:14" ht="15.75">
      <c r="A106" s="62"/>
      <c r="B106" s="61"/>
      <c r="C106" s="58"/>
      <c r="D106" s="61"/>
      <c r="E106" s="58" t="s">
        <v>230</v>
      </c>
      <c r="F106" s="61"/>
      <c r="G106" s="135">
        <v>3.95</v>
      </c>
      <c r="H106" s="61"/>
      <c r="I106" s="135">
        <f>ROUND(+G105*G106,2)</f>
        <v>493.75</v>
      </c>
      <c r="J106" s="61"/>
      <c r="K106" s="61"/>
      <c r="L106" s="61"/>
      <c r="M106" s="61"/>
      <c r="N106" s="61"/>
    </row>
    <row r="107" spans="1:14" ht="15.75">
      <c r="A107" s="62"/>
      <c r="B107" s="61"/>
      <c r="C107" s="165"/>
      <c r="D107" s="61"/>
      <c r="E107" s="165" t="s">
        <v>330</v>
      </c>
      <c r="F107" s="61"/>
      <c r="G107" s="61"/>
      <c r="H107" s="61"/>
      <c r="I107" s="135"/>
      <c r="J107" s="61"/>
      <c r="K107" s="61"/>
      <c r="L107" s="61"/>
      <c r="M107" s="61"/>
      <c r="N107" s="61"/>
    </row>
    <row r="108" spans="1:14" ht="15.75">
      <c r="A108" s="62"/>
      <c r="B108" s="61"/>
      <c r="C108" s="58"/>
      <c r="D108" s="61"/>
      <c r="E108" s="58" t="s">
        <v>249</v>
      </c>
      <c r="F108" s="61"/>
      <c r="G108" s="61">
        <v>8</v>
      </c>
      <c r="H108" s="61"/>
      <c r="I108" s="135"/>
      <c r="J108" s="61"/>
      <c r="K108" s="61"/>
      <c r="L108" s="61"/>
      <c r="M108" s="61"/>
      <c r="N108" s="61"/>
    </row>
    <row r="109" spans="1:14" ht="15.75">
      <c r="A109" s="62"/>
      <c r="B109" s="61"/>
      <c r="C109" s="58"/>
      <c r="D109" s="61"/>
      <c r="E109" s="58" t="s">
        <v>230</v>
      </c>
      <c r="F109" s="61"/>
      <c r="G109" s="135">
        <v>10.7</v>
      </c>
      <c r="H109" s="61"/>
      <c r="I109" s="135">
        <f>ROUND(+G108*G109,2)</f>
        <v>85.6</v>
      </c>
      <c r="J109" s="61"/>
      <c r="K109" s="61"/>
      <c r="L109" s="61"/>
      <c r="M109" s="61"/>
      <c r="N109" s="61"/>
    </row>
    <row r="110" spans="1:14" ht="15.75">
      <c r="A110" s="62"/>
      <c r="B110" s="60"/>
      <c r="C110" s="165"/>
      <c r="D110" s="61"/>
      <c r="E110" s="165" t="s">
        <v>311</v>
      </c>
      <c r="F110" s="61"/>
      <c r="G110" s="61"/>
      <c r="H110" s="61"/>
      <c r="I110" s="135"/>
      <c r="J110" s="61"/>
      <c r="K110" s="61"/>
      <c r="L110" s="61"/>
      <c r="M110" s="61"/>
      <c r="N110" s="61"/>
    </row>
    <row r="111" spans="1:14" ht="15.75">
      <c r="A111" s="62"/>
      <c r="B111" s="61"/>
      <c r="C111" s="58"/>
      <c r="D111" s="61"/>
      <c r="E111" s="58" t="s">
        <v>249</v>
      </c>
      <c r="F111" s="61"/>
      <c r="G111" s="61">
        <v>1</v>
      </c>
      <c r="H111" s="61"/>
      <c r="I111" s="135"/>
      <c r="J111" s="61"/>
      <c r="K111" s="61"/>
      <c r="L111" s="61"/>
      <c r="M111" s="61"/>
      <c r="N111" s="61"/>
    </row>
    <row r="112" spans="1:14" ht="15.75">
      <c r="A112" s="62"/>
      <c r="B112" s="61"/>
      <c r="C112" s="58"/>
      <c r="D112" s="61"/>
      <c r="E112" s="58" t="s">
        <v>230</v>
      </c>
      <c r="F112" s="61"/>
      <c r="G112" s="135">
        <v>205</v>
      </c>
      <c r="H112" s="61"/>
      <c r="I112" s="135">
        <f>ROUND(+G111*G112,2)</f>
        <v>205</v>
      </c>
      <c r="J112" s="61"/>
      <c r="K112" s="61"/>
      <c r="L112" s="61"/>
      <c r="M112" s="61"/>
      <c r="N112" s="61"/>
    </row>
    <row r="113" spans="1:14" ht="15.75">
      <c r="A113" s="63"/>
      <c r="B113" s="60"/>
      <c r="C113" s="58"/>
      <c r="D113" s="61"/>
      <c r="E113" s="58"/>
      <c r="F113" s="61"/>
      <c r="G113" s="135"/>
      <c r="H113" s="61"/>
      <c r="I113" s="135"/>
      <c r="J113" s="61"/>
      <c r="K113" s="135"/>
      <c r="L113" s="61"/>
      <c r="M113" s="135"/>
      <c r="N113" s="61"/>
    </row>
    <row r="114" spans="1:68" s="51" customFormat="1" ht="15">
      <c r="A114" s="167"/>
      <c r="B114" s="168"/>
      <c r="C114" s="168"/>
      <c r="D114" s="168"/>
      <c r="E114" s="169"/>
      <c r="F114" s="168"/>
      <c r="G114" s="170"/>
      <c r="H114" s="168"/>
      <c r="I114" s="168"/>
      <c r="J114" s="168"/>
      <c r="K114" s="166">
        <f>SUM(I104:I112)</f>
        <v>784.35</v>
      </c>
      <c r="L114" s="61"/>
      <c r="M114" s="61" t="s">
        <v>96</v>
      </c>
      <c r="N114" s="168"/>
      <c r="O114" s="168"/>
      <c r="P114" s="168"/>
      <c r="Q114" s="168"/>
      <c r="R114" s="168"/>
      <c r="S114" s="168"/>
      <c r="T114" s="168"/>
      <c r="U114" s="168"/>
      <c r="V114" s="168"/>
      <c r="W114" s="168"/>
      <c r="X114" s="168"/>
      <c r="Y114" s="168"/>
      <c r="Z114" s="168"/>
      <c r="AA114" s="168"/>
      <c r="AB114" s="168"/>
      <c r="AC114" s="168"/>
      <c r="AD114" s="168"/>
      <c r="AE114" s="168"/>
      <c r="AF114" s="168"/>
      <c r="AG114" s="168"/>
      <c r="AH114" s="168"/>
      <c r="AI114" s="168"/>
      <c r="AJ114" s="168"/>
      <c r="AK114" s="168"/>
      <c r="AL114" s="168"/>
      <c r="AM114" s="168"/>
      <c r="AN114" s="168"/>
      <c r="AO114" s="168"/>
      <c r="AP114" s="168"/>
      <c r="AQ114" s="168"/>
      <c r="AR114" s="168"/>
      <c r="AS114" s="168"/>
      <c r="AT114" s="168"/>
      <c r="AU114" s="168"/>
      <c r="AV114" s="168"/>
      <c r="AW114" s="168"/>
      <c r="AX114" s="168"/>
      <c r="AY114" s="168"/>
      <c r="AZ114" s="168"/>
      <c r="BA114" s="168"/>
      <c r="BB114" s="168"/>
      <c r="BC114" s="168"/>
      <c r="BD114" s="168"/>
      <c r="BE114" s="168"/>
      <c r="BF114" s="168"/>
      <c r="BG114" s="168"/>
      <c r="BH114" s="168"/>
      <c r="BI114" s="168"/>
      <c r="BJ114" s="168"/>
      <c r="BK114" s="168"/>
      <c r="BL114" s="168"/>
      <c r="BM114" s="168"/>
      <c r="BN114" s="168"/>
      <c r="BO114" s="168"/>
      <c r="BP114" s="168"/>
    </row>
    <row r="115" spans="1:68" s="51" customFormat="1" ht="15">
      <c r="A115" s="167"/>
      <c r="B115" s="168"/>
      <c r="C115" s="167"/>
      <c r="D115" s="168"/>
      <c r="E115" s="169"/>
      <c r="F115" s="168"/>
      <c r="G115" s="170"/>
      <c r="H115" s="168"/>
      <c r="I115" s="168"/>
      <c r="J115" s="168"/>
      <c r="K115" s="179"/>
      <c r="L115" s="168"/>
      <c r="M115" s="168"/>
      <c r="N115" s="168"/>
      <c r="O115" s="168"/>
      <c r="P115" s="168"/>
      <c r="Q115" s="168"/>
      <c r="R115" s="168"/>
      <c r="S115" s="168"/>
      <c r="T115" s="168"/>
      <c r="U115" s="168"/>
      <c r="V115" s="168"/>
      <c r="W115" s="168"/>
      <c r="X115" s="168"/>
      <c r="Y115" s="168"/>
      <c r="Z115" s="168"/>
      <c r="AA115" s="168"/>
      <c r="AB115" s="168"/>
      <c r="AC115" s="168"/>
      <c r="AD115" s="168"/>
      <c r="AE115" s="168"/>
      <c r="AF115" s="168"/>
      <c r="AG115" s="168"/>
      <c r="AH115" s="168"/>
      <c r="AI115" s="168"/>
      <c r="AJ115" s="168"/>
      <c r="AK115" s="168"/>
      <c r="AL115" s="168"/>
      <c r="AM115" s="168"/>
      <c r="AN115" s="168"/>
      <c r="AO115" s="168"/>
      <c r="AP115" s="168"/>
      <c r="AQ115" s="168"/>
      <c r="AR115" s="168"/>
      <c r="AS115" s="168"/>
      <c r="AT115" s="168"/>
      <c r="AU115" s="168"/>
      <c r="AV115" s="168"/>
      <c r="AW115" s="168"/>
      <c r="AX115" s="168"/>
      <c r="AY115" s="168"/>
      <c r="AZ115" s="168"/>
      <c r="BA115" s="168"/>
      <c r="BB115" s="168"/>
      <c r="BC115" s="168"/>
      <c r="BD115" s="168"/>
      <c r="BE115" s="168"/>
      <c r="BF115" s="168"/>
      <c r="BG115" s="168"/>
      <c r="BH115" s="168"/>
      <c r="BI115" s="168"/>
      <c r="BJ115" s="168"/>
      <c r="BK115" s="168"/>
      <c r="BL115" s="168"/>
      <c r="BM115" s="168"/>
      <c r="BN115" s="168"/>
      <c r="BO115" s="168"/>
      <c r="BP115" s="168"/>
    </row>
    <row r="116" spans="1:14" ht="15.75">
      <c r="A116" s="63"/>
      <c r="B116" s="60"/>
      <c r="C116" s="58"/>
      <c r="D116" s="61"/>
      <c r="E116" s="58"/>
      <c r="F116" s="61"/>
      <c r="G116" s="135"/>
      <c r="H116" s="61"/>
      <c r="I116" s="135"/>
      <c r="J116" s="61"/>
      <c r="N116" s="61"/>
    </row>
    <row r="117" spans="1:14" s="50" customFormat="1" ht="15.75">
      <c r="A117" s="62"/>
      <c r="B117" s="61"/>
      <c r="C117" s="58"/>
      <c r="D117" s="61"/>
      <c r="E117" s="135"/>
      <c r="F117" s="61"/>
      <c r="G117" s="135"/>
      <c r="H117" s="61"/>
      <c r="I117" s="135"/>
      <c r="J117" s="61"/>
      <c r="K117" s="61"/>
      <c r="L117" s="61"/>
      <c r="M117" s="61"/>
      <c r="N117" s="61"/>
    </row>
    <row r="118" spans="1:14" ht="15.75">
      <c r="A118" s="62" t="s">
        <v>225</v>
      </c>
      <c r="B118" s="60" t="s">
        <v>264</v>
      </c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</row>
    <row r="119" spans="1:14" ht="15.75">
      <c r="A119" s="62"/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</row>
    <row r="120" spans="1:14" ht="15.75">
      <c r="A120" s="62"/>
      <c r="B120" s="61"/>
      <c r="C120" s="61" t="str">
        <f>C9</f>
        <v>MÃO-DE-OBRA DIRETA</v>
      </c>
      <c r="D120" s="61"/>
      <c r="E120" s="61"/>
      <c r="F120" s="61"/>
      <c r="G120" s="135">
        <f>$I$61</f>
        <v>10167.67</v>
      </c>
      <c r="H120" s="61"/>
      <c r="I120" s="61"/>
      <c r="J120" s="61"/>
      <c r="K120" s="61"/>
      <c r="L120" s="61"/>
      <c r="M120" s="61"/>
      <c r="N120" s="61"/>
    </row>
    <row r="121" spans="1:14" ht="15.75">
      <c r="A121" s="62"/>
      <c r="B121" s="61"/>
      <c r="C121" s="61" t="str">
        <f>B63</f>
        <v>UNIFORMES</v>
      </c>
      <c r="D121" s="61"/>
      <c r="E121" s="61"/>
      <c r="F121" s="61"/>
      <c r="G121" s="135">
        <f>K96</f>
        <v>347</v>
      </c>
      <c r="H121" s="61"/>
      <c r="I121" s="61"/>
      <c r="J121" s="61"/>
      <c r="K121" s="61"/>
      <c r="L121" s="61"/>
      <c r="M121" s="61"/>
      <c r="N121" s="61"/>
    </row>
    <row r="122" spans="1:14" ht="15.75">
      <c r="A122" s="62"/>
      <c r="B122" s="61"/>
      <c r="C122" s="61" t="str">
        <f>B102</f>
        <v>FERRAMENTAS E MATERIAIS</v>
      </c>
      <c r="D122" s="61"/>
      <c r="E122" s="61"/>
      <c r="F122" s="61"/>
      <c r="G122" s="135">
        <f>K114</f>
        <v>784.35</v>
      </c>
      <c r="H122" s="61"/>
      <c r="L122" s="61"/>
      <c r="M122" s="61"/>
      <c r="N122" s="61"/>
    </row>
    <row r="123" spans="1:14" ht="15.75">
      <c r="A123" s="62"/>
      <c r="B123" s="61"/>
      <c r="C123" s="61"/>
      <c r="D123" s="61"/>
      <c r="E123" s="61"/>
      <c r="F123" s="61"/>
      <c r="G123" s="135"/>
      <c r="H123" s="61"/>
      <c r="I123" s="166">
        <f>SUM(G120:G122)</f>
        <v>11299.02</v>
      </c>
      <c r="J123" s="61"/>
      <c r="K123" s="61" t="s">
        <v>96</v>
      </c>
      <c r="L123" s="61"/>
      <c r="M123" s="61"/>
      <c r="N123" s="61"/>
    </row>
    <row r="124" spans="1:14" ht="15.75">
      <c r="A124" s="62"/>
      <c r="B124" s="61"/>
      <c r="C124" s="61"/>
      <c r="D124" s="61"/>
      <c r="E124" s="61"/>
      <c r="F124" s="61"/>
      <c r="G124" s="106"/>
      <c r="H124" s="61"/>
      <c r="I124" s="173"/>
      <c r="J124" s="61"/>
      <c r="K124" s="61"/>
      <c r="L124" s="61"/>
      <c r="M124" s="61"/>
      <c r="N124" s="61"/>
    </row>
    <row r="125" spans="1:13" ht="15.75">
      <c r="A125" s="62"/>
      <c r="B125" s="61"/>
      <c r="C125" s="61"/>
      <c r="D125" s="61"/>
      <c r="E125" s="61"/>
      <c r="F125" s="61"/>
      <c r="G125" s="135"/>
      <c r="H125" s="61"/>
      <c r="I125" s="166"/>
      <c r="J125" s="61"/>
      <c r="K125" s="61"/>
      <c r="L125" s="61"/>
      <c r="M125" s="61"/>
    </row>
    <row r="126" spans="1:13" ht="15.75">
      <c r="A126" s="62" t="s">
        <v>246</v>
      </c>
      <c r="B126" s="164" t="s">
        <v>266</v>
      </c>
      <c r="D126" s="61"/>
      <c r="E126" s="61"/>
      <c r="F126" s="61"/>
      <c r="G126" s="61"/>
      <c r="H126" s="61"/>
      <c r="I126" s="61"/>
      <c r="J126" s="61"/>
      <c r="K126" s="61"/>
      <c r="L126" s="61"/>
      <c r="M126" s="61"/>
    </row>
    <row r="127" spans="1:13" ht="15.75">
      <c r="A127" s="62"/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</row>
    <row r="128" spans="1:13" ht="15.75">
      <c r="A128" s="62"/>
      <c r="B128" s="61"/>
      <c r="C128" s="61" t="s">
        <v>267</v>
      </c>
      <c r="D128" s="61"/>
      <c r="E128" s="61"/>
      <c r="F128" s="61"/>
      <c r="G128" s="135"/>
      <c r="H128" s="61"/>
      <c r="I128" s="166">
        <f>I123</f>
        <v>11299.02</v>
      </c>
      <c r="J128" s="61"/>
      <c r="K128" s="61" t="s">
        <v>96</v>
      </c>
      <c r="L128" s="61"/>
      <c r="M128" s="61"/>
    </row>
    <row r="129" spans="1:13" ht="15.75">
      <c r="A129" s="62"/>
      <c r="B129" s="61"/>
      <c r="C129" s="58"/>
      <c r="D129" s="61"/>
      <c r="E129" s="176"/>
      <c r="F129" s="61"/>
      <c r="G129" s="135"/>
      <c r="H129" s="61"/>
      <c r="I129" s="135"/>
      <c r="J129" s="61"/>
      <c r="K129" s="61"/>
      <c r="L129" s="61"/>
      <c r="M129" s="166"/>
    </row>
    <row r="130" spans="1:13" ht="15.75" hidden="1">
      <c r="A130" s="62" t="s">
        <v>252</v>
      </c>
      <c r="B130" s="60" t="s">
        <v>268</v>
      </c>
      <c r="C130" s="60"/>
      <c r="D130" s="61"/>
      <c r="E130" s="61"/>
      <c r="F130" s="61"/>
      <c r="G130" s="61"/>
      <c r="H130" s="61"/>
      <c r="I130" s="61"/>
      <c r="J130" s="61"/>
      <c r="K130" s="61"/>
      <c r="L130" s="61"/>
      <c r="M130" s="61"/>
    </row>
    <row r="131" spans="1:13" ht="15.75" hidden="1">
      <c r="A131" s="62"/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</row>
    <row r="132" spans="1:13" ht="15.75" hidden="1">
      <c r="A132" s="62"/>
      <c r="B132" s="177">
        <v>0</v>
      </c>
      <c r="C132" s="178" t="s">
        <v>269</v>
      </c>
      <c r="D132" s="61"/>
      <c r="E132" s="61"/>
      <c r="F132" s="61"/>
      <c r="G132" s="61"/>
      <c r="H132" s="61"/>
      <c r="I132" s="61"/>
      <c r="J132" s="61"/>
      <c r="K132" s="135"/>
      <c r="L132" s="61"/>
      <c r="M132" s="61"/>
    </row>
    <row r="133" spans="1:13" ht="15.75" hidden="1">
      <c r="A133" s="62"/>
      <c r="B133" s="61"/>
      <c r="C133" s="61" t="s">
        <v>270</v>
      </c>
      <c r="D133" s="61"/>
      <c r="E133" s="61"/>
      <c r="F133" s="61"/>
      <c r="G133" s="61"/>
      <c r="H133" s="61"/>
      <c r="I133" s="61"/>
      <c r="J133" s="61"/>
      <c r="K133" s="61"/>
      <c r="L133" s="61"/>
      <c r="M133" s="61"/>
    </row>
    <row r="134" spans="1:13" ht="15.75" hidden="1">
      <c r="A134" s="62"/>
      <c r="B134" s="61"/>
      <c r="C134" s="61" t="s">
        <v>271</v>
      </c>
      <c r="D134" s="61"/>
      <c r="E134" s="61"/>
      <c r="F134" s="61"/>
      <c r="G134" s="61"/>
      <c r="H134" s="61"/>
      <c r="I134" s="61"/>
      <c r="J134" s="61"/>
      <c r="K134" s="61"/>
      <c r="L134" s="61"/>
      <c r="M134" s="61"/>
    </row>
    <row r="135" spans="1:13" ht="15.75" hidden="1">
      <c r="A135" s="62"/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</row>
    <row r="136" spans="1:13" ht="15.75" hidden="1">
      <c r="A136" s="62"/>
      <c r="B136" s="61"/>
      <c r="C136" s="61" t="s">
        <v>272</v>
      </c>
      <c r="D136" s="61"/>
      <c r="E136" s="61"/>
      <c r="F136" s="61"/>
      <c r="G136" s="135">
        <f>I128</f>
        <v>11299.02</v>
      </c>
      <c r="H136" s="61"/>
      <c r="I136" s="61"/>
      <c r="J136" s="61"/>
      <c r="K136" s="61"/>
      <c r="L136" s="61"/>
      <c r="M136" s="61"/>
    </row>
    <row r="137" spans="1:13" ht="15.75" hidden="1">
      <c r="A137" s="62"/>
      <c r="B137" s="61"/>
      <c r="C137" s="165"/>
      <c r="D137" s="61"/>
      <c r="E137" s="61"/>
      <c r="F137" s="61"/>
      <c r="G137" s="135"/>
      <c r="H137" s="61"/>
      <c r="I137" s="135">
        <f>SUM(G136)</f>
        <v>11299.02</v>
      </c>
      <c r="J137" s="61"/>
      <c r="K137" s="61" t="s">
        <v>96</v>
      </c>
      <c r="L137" s="61"/>
      <c r="M137" s="61"/>
    </row>
    <row r="138" spans="1:13" ht="15.75" hidden="1">
      <c r="A138" s="62"/>
      <c r="B138" s="61"/>
      <c r="C138" s="61"/>
      <c r="D138" s="61"/>
      <c r="E138" s="61"/>
      <c r="F138" s="61"/>
      <c r="G138" s="61" t="s">
        <v>61</v>
      </c>
      <c r="H138" s="61"/>
      <c r="I138" s="61"/>
      <c r="J138" s="61"/>
      <c r="K138" s="61"/>
      <c r="L138" s="61"/>
      <c r="M138" s="61"/>
    </row>
    <row r="139" spans="1:13" ht="15.75" hidden="1">
      <c r="A139" s="62"/>
      <c r="B139" s="61"/>
      <c r="C139" s="61"/>
      <c r="D139" s="61"/>
      <c r="E139" s="61"/>
      <c r="F139" s="61"/>
      <c r="G139" s="61" t="s">
        <v>61</v>
      </c>
      <c r="H139" s="61"/>
      <c r="I139" s="61" t="s">
        <v>61</v>
      </c>
      <c r="J139" s="61"/>
      <c r="K139" s="61"/>
      <c r="L139" s="61"/>
      <c r="M139" s="61"/>
    </row>
    <row r="140" spans="1:13" ht="15.75" hidden="1">
      <c r="A140" s="62"/>
      <c r="B140" s="61"/>
      <c r="C140" s="58" t="s">
        <v>273</v>
      </c>
      <c r="D140" s="61"/>
      <c r="E140" s="61"/>
      <c r="F140" s="61"/>
      <c r="G140" s="135">
        <f>I137</f>
        <v>11299.02</v>
      </c>
      <c r="H140" s="61"/>
      <c r="I140" s="61"/>
      <c r="J140" s="61"/>
      <c r="K140" s="61"/>
      <c r="L140" s="61"/>
      <c r="M140" s="61"/>
    </row>
    <row r="141" spans="1:13" ht="15.75" hidden="1">
      <c r="A141" s="62"/>
      <c r="B141" s="61"/>
      <c r="C141" s="58" t="s">
        <v>274</v>
      </c>
      <c r="D141" s="61"/>
      <c r="E141" s="61"/>
      <c r="F141" s="61"/>
      <c r="G141" s="178">
        <f>B132</f>
        <v>0</v>
      </c>
      <c r="H141" s="61"/>
      <c r="I141" s="135">
        <f>ROUND(G141*G140,2)</f>
        <v>0</v>
      </c>
      <c r="J141" s="61"/>
      <c r="K141" s="61" t="s">
        <v>96</v>
      </c>
      <c r="L141" s="61"/>
      <c r="M141" s="61"/>
    </row>
    <row r="142" spans="1:13" ht="15.75" hidden="1">
      <c r="A142" s="62"/>
      <c r="B142" s="61"/>
      <c r="C142" s="61"/>
      <c r="D142" s="61"/>
      <c r="E142" s="61"/>
      <c r="F142" s="61"/>
      <c r="G142" s="61" t="s">
        <v>61</v>
      </c>
      <c r="H142" s="61"/>
      <c r="I142" s="61"/>
      <c r="J142" s="61"/>
      <c r="K142" s="61"/>
      <c r="L142" s="61"/>
      <c r="M142" s="61"/>
    </row>
    <row r="143" spans="1:13" ht="15.75">
      <c r="A143" s="62" t="s">
        <v>252</v>
      </c>
      <c r="B143" s="60" t="s">
        <v>276</v>
      </c>
      <c r="D143" s="61"/>
      <c r="E143" s="61"/>
      <c r="F143" s="61"/>
      <c r="G143" s="61"/>
      <c r="H143" s="61"/>
      <c r="I143" s="61"/>
      <c r="J143" s="61"/>
      <c r="K143" s="61"/>
      <c r="L143" s="61"/>
      <c r="M143" s="61"/>
    </row>
    <row r="144" spans="1:13" ht="15.75">
      <c r="A144" s="62"/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</row>
    <row r="145" spans="1:13" ht="15.75">
      <c r="A145" s="62"/>
      <c r="B145" s="61"/>
      <c r="C145" s="178">
        <v>0.1</v>
      </c>
      <c r="D145" s="61"/>
      <c r="E145" s="279" t="s">
        <v>277</v>
      </c>
      <c r="F145" s="61"/>
      <c r="G145" s="61"/>
      <c r="H145" s="61"/>
      <c r="I145" s="61"/>
      <c r="J145" s="61"/>
      <c r="K145" s="61"/>
      <c r="L145" s="61"/>
      <c r="M145" s="61"/>
    </row>
    <row r="146" spans="1:13" ht="15.75">
      <c r="A146" s="62"/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</row>
    <row r="147" spans="1:13" ht="15.75">
      <c r="A147" s="62"/>
      <c r="B147" s="61"/>
      <c r="C147" s="61" t="s">
        <v>278</v>
      </c>
      <c r="D147" s="61"/>
      <c r="E147" s="61"/>
      <c r="F147" s="61"/>
      <c r="G147" s="135">
        <f>I137+I141</f>
        <v>11299.02</v>
      </c>
      <c r="H147" s="61"/>
      <c r="I147" s="61"/>
      <c r="J147" s="61"/>
      <c r="K147" s="61"/>
      <c r="L147" s="61"/>
      <c r="M147" s="61"/>
    </row>
    <row r="148" spans="1:13" ht="15.75">
      <c r="A148" s="62"/>
      <c r="B148" s="61"/>
      <c r="C148" s="61" t="s">
        <v>279</v>
      </c>
      <c r="D148" s="61"/>
      <c r="E148" s="61"/>
      <c r="F148" s="61"/>
      <c r="G148" s="178">
        <f>C145</f>
        <v>0.1</v>
      </c>
      <c r="H148" s="61"/>
      <c r="I148" s="135">
        <f>ROUND(G148*G147,2)</f>
        <v>1129.9</v>
      </c>
      <c r="J148" s="61"/>
      <c r="K148" s="61" t="s">
        <v>96</v>
      </c>
      <c r="L148" s="61"/>
      <c r="M148" s="61"/>
    </row>
    <row r="149" spans="1:13" ht="15.75">
      <c r="A149" s="62"/>
      <c r="B149" s="61"/>
      <c r="C149" s="61"/>
      <c r="D149" s="61"/>
      <c r="E149" s="61"/>
      <c r="F149" s="61"/>
      <c r="G149" s="61" t="s">
        <v>61</v>
      </c>
      <c r="H149" s="61"/>
      <c r="I149" s="61"/>
      <c r="J149" s="61"/>
      <c r="K149" s="61"/>
      <c r="L149" s="61"/>
      <c r="M149" s="61"/>
    </row>
    <row r="150" spans="1:13" ht="15.75">
      <c r="A150" s="62"/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</row>
    <row r="151" spans="1:13" ht="15.75">
      <c r="A151" s="62" t="s">
        <v>263</v>
      </c>
      <c r="B151" s="60" t="s">
        <v>281</v>
      </c>
      <c r="D151" s="61"/>
      <c r="E151" s="61"/>
      <c r="F151" s="61"/>
      <c r="G151" s="61"/>
      <c r="H151" s="61"/>
      <c r="I151" s="61"/>
      <c r="J151" s="61"/>
      <c r="K151" s="61"/>
      <c r="L151" s="61"/>
      <c r="M151" s="61"/>
    </row>
    <row r="152" spans="1:13" ht="15.75">
      <c r="A152" s="62"/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</row>
    <row r="153" spans="1:13" ht="15.75">
      <c r="A153" s="62"/>
      <c r="B153" s="61"/>
      <c r="C153" s="61" t="s">
        <v>272</v>
      </c>
      <c r="D153" s="61"/>
      <c r="E153" s="61"/>
      <c r="F153" s="61"/>
      <c r="G153" s="135">
        <f>G136</f>
        <v>11299.02</v>
      </c>
      <c r="H153" s="135"/>
      <c r="I153" s="135"/>
      <c r="J153" s="61"/>
      <c r="K153" s="61"/>
      <c r="L153" s="61"/>
      <c r="M153" s="61"/>
    </row>
    <row r="154" spans="1:13" ht="15.75" hidden="1">
      <c r="A154" s="62"/>
      <c r="B154" s="61"/>
      <c r="C154" s="61" t="s">
        <v>282</v>
      </c>
      <c r="D154" s="61"/>
      <c r="E154" s="61"/>
      <c r="F154" s="61"/>
      <c r="G154" s="135">
        <f>I141</f>
        <v>0</v>
      </c>
      <c r="H154" s="135"/>
      <c r="I154" s="135"/>
      <c r="J154" s="61"/>
      <c r="K154" s="61"/>
      <c r="L154" s="61"/>
      <c r="M154" s="61"/>
    </row>
    <row r="155" spans="1:13" ht="15.75">
      <c r="A155" s="62"/>
      <c r="B155" s="61"/>
      <c r="C155" s="61" t="s">
        <v>283</v>
      </c>
      <c r="D155" s="61"/>
      <c r="E155" s="61"/>
      <c r="F155" s="61"/>
      <c r="G155" s="135">
        <f>I148</f>
        <v>1129.9</v>
      </c>
      <c r="H155" s="135"/>
      <c r="I155" s="135">
        <f>SUM(G153:G155)</f>
        <v>12428.92</v>
      </c>
      <c r="J155" s="61"/>
      <c r="K155" s="61" t="s">
        <v>96</v>
      </c>
      <c r="L155" s="61"/>
      <c r="M155" s="61"/>
    </row>
    <row r="156" spans="1:13" ht="15.75">
      <c r="A156" s="62"/>
      <c r="B156" s="61"/>
      <c r="C156" s="61"/>
      <c r="D156" s="61"/>
      <c r="E156" s="61"/>
      <c r="F156" s="61"/>
      <c r="G156" s="135" t="s">
        <v>61</v>
      </c>
      <c r="H156" s="135"/>
      <c r="I156" s="135"/>
      <c r="J156" s="61"/>
      <c r="K156" s="61"/>
      <c r="L156" s="61"/>
      <c r="M156" s="61"/>
    </row>
    <row r="157" spans="1:13" ht="15.75">
      <c r="A157" s="62" t="s">
        <v>265</v>
      </c>
      <c r="B157" s="164" t="s">
        <v>285</v>
      </c>
      <c r="D157" s="61"/>
      <c r="E157" s="61"/>
      <c r="F157" s="61"/>
      <c r="G157" s="61"/>
      <c r="H157" s="61"/>
      <c r="I157" s="61"/>
      <c r="J157" s="61"/>
      <c r="K157" s="61"/>
      <c r="L157" s="61"/>
      <c r="M157" s="61"/>
    </row>
    <row r="158" spans="1:13" ht="15.75">
      <c r="A158" s="62"/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</row>
    <row r="159" spans="1:13" ht="15.75">
      <c r="A159" s="62"/>
      <c r="B159" s="61"/>
      <c r="C159" s="61" t="s">
        <v>286</v>
      </c>
      <c r="D159" s="61"/>
      <c r="E159" s="61"/>
      <c r="F159" s="61"/>
      <c r="G159" s="61"/>
      <c r="H159" s="61"/>
      <c r="I159" s="61"/>
      <c r="J159" s="61"/>
      <c r="K159" s="61"/>
      <c r="L159" s="61"/>
      <c r="M159" s="61"/>
    </row>
    <row r="160" spans="1:13" ht="15.75">
      <c r="A160" s="62"/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</row>
    <row r="161" spans="1:13" ht="15.75">
      <c r="A161" s="62"/>
      <c r="B161" s="61"/>
      <c r="C161" s="61" t="s">
        <v>287</v>
      </c>
      <c r="D161" s="61"/>
      <c r="E161" s="178">
        <v>0.03</v>
      </c>
      <c r="F161" s="61"/>
      <c r="G161" s="61"/>
      <c r="H161" s="61"/>
      <c r="I161" s="61"/>
      <c r="J161" s="61"/>
      <c r="K161" s="61"/>
      <c r="L161" s="61"/>
      <c r="M161" s="61"/>
    </row>
    <row r="162" spans="1:13" ht="15.75">
      <c r="A162" s="62"/>
      <c r="B162" s="61"/>
      <c r="C162" s="58" t="s">
        <v>288</v>
      </c>
      <c r="D162" s="61"/>
      <c r="E162" s="178">
        <v>0.05</v>
      </c>
      <c r="F162" s="61"/>
      <c r="G162" s="61"/>
      <c r="H162" s="61"/>
      <c r="I162" s="61"/>
      <c r="J162" s="61"/>
      <c r="K162" s="61"/>
      <c r="L162" s="61"/>
      <c r="M162" s="61"/>
    </row>
    <row r="163" spans="1:13" ht="15.75">
      <c r="A163" s="62"/>
      <c r="B163" s="61"/>
      <c r="C163" s="58" t="s">
        <v>289</v>
      </c>
      <c r="D163" s="61"/>
      <c r="E163" s="178">
        <v>0.0165</v>
      </c>
      <c r="F163" s="61"/>
      <c r="G163" s="61"/>
      <c r="H163" s="61"/>
      <c r="I163" s="61"/>
      <c r="J163" s="61"/>
      <c r="K163" s="61"/>
      <c r="L163" s="61"/>
      <c r="M163" s="61"/>
    </row>
    <row r="164" spans="1:13" ht="15.75">
      <c r="A164" s="62"/>
      <c r="B164" s="61"/>
      <c r="C164" s="58" t="s">
        <v>290</v>
      </c>
      <c r="D164" s="61"/>
      <c r="E164" s="178">
        <v>0.076</v>
      </c>
      <c r="F164" s="61"/>
      <c r="G164" s="61"/>
      <c r="H164" s="61"/>
      <c r="I164" s="61"/>
      <c r="J164" s="61"/>
      <c r="K164" s="61"/>
      <c r="L164" s="61"/>
      <c r="M164" s="61"/>
    </row>
    <row r="165" spans="1:13" ht="15.75">
      <c r="A165" s="62"/>
      <c r="B165" s="61"/>
      <c r="C165" s="58"/>
      <c r="D165" s="61"/>
      <c r="E165" s="178"/>
      <c r="F165" s="61"/>
      <c r="G165" s="61"/>
      <c r="H165" s="61"/>
      <c r="I165" s="61"/>
      <c r="J165" s="61"/>
      <c r="K165" s="61"/>
      <c r="L165" s="61"/>
      <c r="M165" s="61"/>
    </row>
    <row r="166" spans="1:13" ht="15.75">
      <c r="A166" s="62"/>
      <c r="B166" s="61"/>
      <c r="C166" s="61"/>
      <c r="D166" s="61"/>
      <c r="E166" s="61"/>
      <c r="F166" s="61"/>
      <c r="G166" s="58" t="s">
        <v>291</v>
      </c>
      <c r="H166" s="61"/>
      <c r="I166" s="135">
        <f>ROUND((1/(1-E162-E163-E164-E161)-1)*I155,2)</f>
        <v>2590.92</v>
      </c>
      <c r="J166" s="61"/>
      <c r="K166" s="61"/>
      <c r="L166" s="61"/>
      <c r="M166" s="61"/>
    </row>
    <row r="167" spans="1:13" ht="15.75">
      <c r="A167" s="62"/>
      <c r="B167" s="61"/>
      <c r="C167" s="61"/>
      <c r="D167" s="61"/>
      <c r="E167" s="61"/>
      <c r="F167" s="61"/>
      <c r="G167" s="135"/>
      <c r="H167" s="61"/>
      <c r="I167" s="135"/>
      <c r="J167" s="61"/>
      <c r="K167" s="61"/>
      <c r="L167" s="61"/>
      <c r="M167" s="61"/>
    </row>
    <row r="168" spans="1:13" ht="15.75">
      <c r="A168" s="62" t="s">
        <v>275</v>
      </c>
      <c r="B168" s="60" t="s">
        <v>293</v>
      </c>
      <c r="D168" s="61"/>
      <c r="E168" s="61"/>
      <c r="F168" s="61"/>
      <c r="G168" s="61"/>
      <c r="H168" s="61"/>
      <c r="I168" s="61"/>
      <c r="J168" s="61"/>
      <c r="K168" s="61"/>
      <c r="L168" s="61"/>
      <c r="M168" s="61"/>
    </row>
    <row r="169" spans="1:13" ht="15.75">
      <c r="A169" s="62"/>
      <c r="B169" s="61"/>
      <c r="C169" s="61"/>
      <c r="D169" s="61"/>
      <c r="E169" s="61"/>
      <c r="F169" s="61"/>
      <c r="G169" s="61"/>
      <c r="H169" s="61"/>
      <c r="I169" s="135"/>
      <c r="J169" s="61"/>
      <c r="K169" s="61"/>
      <c r="L169" s="61"/>
      <c r="M169" s="61"/>
    </row>
    <row r="170" spans="1:13" ht="15.75">
      <c r="A170" s="62"/>
      <c r="B170" s="60"/>
      <c r="D170" s="61"/>
      <c r="E170" s="58" t="s">
        <v>294</v>
      </c>
      <c r="F170" s="61"/>
      <c r="G170" s="61"/>
      <c r="H170" s="61"/>
      <c r="I170" s="135">
        <v>15020.52</v>
      </c>
      <c r="J170" s="61"/>
      <c r="K170" s="61" t="s">
        <v>96</v>
      </c>
      <c r="L170" s="61"/>
      <c r="M170" s="61"/>
    </row>
    <row r="171" spans="1:13" ht="15.75">
      <c r="A171" s="62"/>
      <c r="B171" s="60"/>
      <c r="D171" s="61"/>
      <c r="E171" s="58" t="s">
        <v>326</v>
      </c>
      <c r="F171" s="61"/>
      <c r="G171" s="61"/>
      <c r="H171" s="61"/>
      <c r="I171" s="208">
        <f>RESUMO!$E$7</f>
        <v>204</v>
      </c>
      <c r="J171" s="61"/>
      <c r="K171" s="61" t="s">
        <v>125</v>
      </c>
      <c r="L171" s="61"/>
      <c r="M171" s="61"/>
    </row>
    <row r="172" spans="1:13" ht="15.75">
      <c r="A172" s="62"/>
      <c r="B172" s="61"/>
      <c r="C172" s="61"/>
      <c r="D172" s="61"/>
      <c r="E172" s="61"/>
      <c r="F172" s="61"/>
      <c r="G172" s="61"/>
      <c r="H172" s="61"/>
      <c r="I172" s="135"/>
      <c r="J172" s="61"/>
      <c r="K172" s="61"/>
      <c r="L172" s="61"/>
      <c r="M172" s="61"/>
    </row>
    <row r="173" spans="1:13" ht="15.75">
      <c r="A173" s="62"/>
      <c r="B173" s="61"/>
      <c r="C173" s="61"/>
      <c r="D173" s="61"/>
      <c r="E173" s="58" t="s">
        <v>297</v>
      </c>
      <c r="F173" s="61"/>
      <c r="G173" s="61"/>
      <c r="H173" s="61"/>
      <c r="I173" s="181">
        <f>ROUND(I170/I171,2)</f>
        <v>73.63</v>
      </c>
      <c r="J173" s="61"/>
      <c r="K173" s="61" t="s">
        <v>164</v>
      </c>
      <c r="L173" s="61"/>
      <c r="M173" s="61"/>
    </row>
  </sheetData>
  <sheetProtection/>
  <mergeCells count="2">
    <mergeCell ref="A1:N1"/>
    <mergeCell ref="A4:M4"/>
  </mergeCells>
  <printOptions horizontalCentered="1"/>
  <pageMargins left="0.98" right="0.2" top="0.79" bottom="0.79" header="0.51" footer="0.51"/>
  <pageSetup horizontalDpi="600" verticalDpi="600" orientation="portrait" paperSize="9" scale="54"/>
  <rowBreaks count="2" manualBreakCount="2">
    <brk id="62" max="255" man="1"/>
    <brk id="129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P225"/>
  <sheetViews>
    <sheetView showGridLines="0" defaultGridColor="0" view="pageBreakPreview" zoomScale="70" zoomScaleNormal="70" zoomScaleSheetLayoutView="70" colorId="22" workbookViewId="0" topLeftCell="A199">
      <selection activeCell="M218" sqref="M218"/>
    </sheetView>
  </sheetViews>
  <sheetFormatPr defaultColWidth="15.140625" defaultRowHeight="12.75"/>
  <cols>
    <col min="1" max="1" width="7.8515625" style="52" customWidth="1"/>
    <col min="2" max="2" width="9.8515625" style="53" customWidth="1"/>
    <col min="3" max="3" width="31.8515625" style="53" customWidth="1"/>
    <col min="4" max="4" width="2.28125" style="53" customWidth="1"/>
    <col min="5" max="5" width="19.421875" style="53" bestFit="1" customWidth="1"/>
    <col min="6" max="6" width="2.28125" style="53" customWidth="1"/>
    <col min="7" max="7" width="18.421875" style="53" customWidth="1"/>
    <col min="8" max="8" width="2.28125" style="53" customWidth="1"/>
    <col min="9" max="9" width="20.8515625" style="53" customWidth="1"/>
    <col min="10" max="10" width="3.28125" style="53" customWidth="1"/>
    <col min="11" max="11" width="19.00390625" style="53" customWidth="1"/>
    <col min="12" max="12" width="2.28125" style="53" customWidth="1"/>
    <col min="13" max="13" width="14.8515625" style="53" customWidth="1"/>
    <col min="14" max="14" width="2.28125" style="53" customWidth="1"/>
    <col min="15" max="16" width="15.140625" style="53" customWidth="1"/>
    <col min="17" max="21" width="15.140625" style="53" hidden="1" customWidth="1"/>
    <col min="22" max="16384" width="15.140625" style="53" customWidth="1"/>
  </cols>
  <sheetData>
    <row r="1" spans="1:14" ht="84" customHeight="1">
      <c r="A1" s="54" t="str">
        <f>RESUMO!C8</f>
        <v>Limpeza e Higienização das Vias, Logradouros Públicos, Monumentos e Obras de Arte do Município de Ouro Preto.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15" customHeight="1">
      <c r="A2" s="55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4" ht="18" customHeight="1">
      <c r="A3" s="55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21" ht="18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61"/>
      <c r="Q4" s="162"/>
      <c r="R4" s="61"/>
      <c r="S4" s="163"/>
      <c r="T4" s="61"/>
      <c r="U4" s="61"/>
    </row>
    <row r="5" spans="1:14" ht="15.75" customHeight="1">
      <c r="A5" s="58" t="s">
        <v>57</v>
      </c>
      <c r="B5" s="59"/>
      <c r="C5" s="59"/>
      <c r="D5" s="59"/>
      <c r="E5" s="60" t="s">
        <v>58</v>
      </c>
      <c r="F5" s="61"/>
      <c r="G5" s="61"/>
      <c r="H5" s="61"/>
      <c r="I5" s="61"/>
      <c r="J5" s="61"/>
      <c r="K5" s="61"/>
      <c r="L5" s="59"/>
      <c r="M5" s="59"/>
      <c r="N5" s="61"/>
    </row>
    <row r="6" spans="1:14" ht="15.75" customHeight="1">
      <c r="A6" s="62"/>
      <c r="B6" s="61"/>
      <c r="C6" s="61"/>
      <c r="D6" s="61" t="s">
        <v>57</v>
      </c>
      <c r="E6" s="61"/>
      <c r="F6" s="61"/>
      <c r="G6" s="61"/>
      <c r="H6" s="61"/>
      <c r="I6" s="61" t="s">
        <v>59</v>
      </c>
      <c r="J6" s="61"/>
      <c r="K6" s="136" t="s">
        <v>60</v>
      </c>
      <c r="L6" s="61"/>
      <c r="M6" s="58"/>
      <c r="N6" s="61"/>
    </row>
    <row r="7" spans="1:14" ht="15.75">
      <c r="A7" s="62"/>
      <c r="B7" s="61"/>
      <c r="C7" s="61"/>
      <c r="D7" s="61"/>
      <c r="L7" s="61"/>
      <c r="M7" s="137"/>
      <c r="N7" s="61"/>
    </row>
    <row r="8" spans="1:14" ht="15.75">
      <c r="A8" s="62"/>
      <c r="B8" s="61"/>
      <c r="C8" s="61" t="s">
        <v>57</v>
      </c>
      <c r="D8" s="61" t="s">
        <v>61</v>
      </c>
      <c r="E8" s="61" t="s">
        <v>61</v>
      </c>
      <c r="F8" s="61" t="s">
        <v>61</v>
      </c>
      <c r="G8" s="61" t="s">
        <v>61</v>
      </c>
      <c r="H8" s="61" t="s">
        <v>61</v>
      </c>
      <c r="I8" s="61" t="s">
        <v>61</v>
      </c>
      <c r="J8" s="61" t="s">
        <v>61</v>
      </c>
      <c r="K8" s="61"/>
      <c r="L8" s="61"/>
      <c r="M8" s="61"/>
      <c r="N8" s="61"/>
    </row>
    <row r="9" spans="1:14" ht="15.75">
      <c r="A9" s="63"/>
      <c r="B9" s="60" t="s">
        <v>62</v>
      </c>
      <c r="C9" s="60" t="s">
        <v>63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</row>
    <row r="10" spans="1:14" ht="15.75">
      <c r="A10" s="62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</row>
    <row r="11" spans="1:14" ht="24" customHeight="1">
      <c r="A11" s="62"/>
      <c r="B11" s="64"/>
      <c r="C11" s="65" t="s">
        <v>1</v>
      </c>
      <c r="D11" s="66"/>
      <c r="E11" s="67"/>
      <c r="F11" s="68" t="s">
        <v>64</v>
      </c>
      <c r="G11" s="69"/>
      <c r="H11" s="69"/>
      <c r="I11" s="138"/>
      <c r="J11" s="68" t="s">
        <v>331</v>
      </c>
      <c r="K11" s="66"/>
      <c r="L11" s="139"/>
      <c r="M11" s="61"/>
      <c r="N11" s="61"/>
    </row>
    <row r="12" spans="1:14" ht="24" customHeight="1">
      <c r="A12" s="62"/>
      <c r="B12" s="70"/>
      <c r="C12" s="71"/>
      <c r="D12" s="71"/>
      <c r="E12" s="72" t="s">
        <v>66</v>
      </c>
      <c r="F12" s="73"/>
      <c r="G12" s="74" t="s">
        <v>67</v>
      </c>
      <c r="H12" s="73"/>
      <c r="I12" s="72" t="s">
        <v>66</v>
      </c>
      <c r="J12" s="73"/>
      <c r="K12" s="74" t="s">
        <v>67</v>
      </c>
      <c r="L12" s="140"/>
      <c r="M12" s="58"/>
      <c r="N12" s="61"/>
    </row>
    <row r="13" spans="1:14" ht="15.75">
      <c r="A13" s="62"/>
      <c r="B13" s="75"/>
      <c r="C13" s="76" t="s">
        <v>68</v>
      </c>
      <c r="D13" s="76"/>
      <c r="E13" s="77">
        <v>1</v>
      </c>
      <c r="F13" s="78"/>
      <c r="G13" s="79">
        <v>0</v>
      </c>
      <c r="H13" s="78"/>
      <c r="I13" s="77">
        <v>2</v>
      </c>
      <c r="J13" s="78"/>
      <c r="K13" s="79">
        <v>0</v>
      </c>
      <c r="L13" s="141"/>
      <c r="M13" s="61"/>
      <c r="N13" s="61"/>
    </row>
    <row r="14" spans="1:14" ht="15.75">
      <c r="A14" s="62"/>
      <c r="B14" s="80"/>
      <c r="C14" s="81" t="s">
        <v>69</v>
      </c>
      <c r="D14" s="81"/>
      <c r="E14" s="82">
        <f>ROUND(E13/6,1)*0</f>
        <v>0</v>
      </c>
      <c r="F14" s="83"/>
      <c r="G14" s="84">
        <v>0</v>
      </c>
      <c r="H14" s="83"/>
      <c r="I14" s="82">
        <f>ROUND(G6/6,1)*0</f>
        <v>0</v>
      </c>
      <c r="J14" s="83"/>
      <c r="K14" s="84">
        <v>0</v>
      </c>
      <c r="L14" s="142"/>
      <c r="M14" s="61"/>
      <c r="N14" s="61"/>
    </row>
    <row r="15" spans="1:14" ht="15.75">
      <c r="A15" s="62"/>
      <c r="B15" s="80"/>
      <c r="C15" s="85" t="s">
        <v>70</v>
      </c>
      <c r="D15" s="81"/>
      <c r="E15" s="82">
        <f aca="true" t="shared" si="0" ref="E15:I15">E13+E14</f>
        <v>1</v>
      </c>
      <c r="F15" s="83"/>
      <c r="G15" s="84">
        <f t="shared" si="0"/>
        <v>0</v>
      </c>
      <c r="H15" s="83"/>
      <c r="I15" s="82">
        <f t="shared" si="0"/>
        <v>2</v>
      </c>
      <c r="J15" s="83"/>
      <c r="K15" s="84">
        <f>K13+K14</f>
        <v>0</v>
      </c>
      <c r="L15" s="142"/>
      <c r="M15" s="61"/>
      <c r="N15" s="61"/>
    </row>
    <row r="16" spans="1:14" ht="15.75">
      <c r="A16" s="62"/>
      <c r="B16" s="80"/>
      <c r="C16" s="81" t="s">
        <v>71</v>
      </c>
      <c r="D16" s="81"/>
      <c r="E16" s="82">
        <f>ROUND(E15*0.04,2)</f>
        <v>0.04</v>
      </c>
      <c r="F16" s="83"/>
      <c r="G16" s="82">
        <f>ROUND(G15*0.04,2)</f>
        <v>0</v>
      </c>
      <c r="H16" s="83"/>
      <c r="I16" s="82">
        <v>0</v>
      </c>
      <c r="J16" s="83"/>
      <c r="K16" s="82">
        <f>ROUND(K15*0.04,2)</f>
        <v>0</v>
      </c>
      <c r="L16" s="142"/>
      <c r="M16" s="61"/>
      <c r="N16" s="61"/>
    </row>
    <row r="17" spans="1:14" ht="15.75">
      <c r="A17" s="62"/>
      <c r="B17" s="80"/>
      <c r="C17" s="85" t="s">
        <v>70</v>
      </c>
      <c r="D17" s="81"/>
      <c r="E17" s="82">
        <v>0</v>
      </c>
      <c r="F17" s="83"/>
      <c r="G17" s="84">
        <v>0</v>
      </c>
      <c r="H17" s="83"/>
      <c r="I17" s="82">
        <f>I15+I16</f>
        <v>2</v>
      </c>
      <c r="J17" s="83"/>
      <c r="K17" s="84">
        <f>K15+K16</f>
        <v>0</v>
      </c>
      <c r="L17" s="142"/>
      <c r="M17" s="61"/>
      <c r="N17" s="61"/>
    </row>
    <row r="18" spans="1:14" ht="15.75">
      <c r="A18" s="62"/>
      <c r="B18" s="80"/>
      <c r="C18" s="81" t="s">
        <v>72</v>
      </c>
      <c r="D18" s="81"/>
      <c r="E18" s="82">
        <v>0</v>
      </c>
      <c r="F18" s="82"/>
      <c r="G18" s="82">
        <v>0</v>
      </c>
      <c r="H18" s="82"/>
      <c r="I18" s="82">
        <v>0</v>
      </c>
      <c r="J18" s="82"/>
      <c r="K18" s="82">
        <f>0.2*K13</f>
        <v>0</v>
      </c>
      <c r="L18" s="142"/>
      <c r="M18" s="61"/>
      <c r="N18" s="61"/>
    </row>
    <row r="19" spans="1:14" ht="15.75">
      <c r="A19" s="62"/>
      <c r="B19" s="86"/>
      <c r="C19" s="87" t="s">
        <v>73</v>
      </c>
      <c r="D19" s="88"/>
      <c r="E19" s="89">
        <f aca="true" t="shared" si="1" ref="E19:I19">ROUND(+E17+E18,1)</f>
        <v>0</v>
      </c>
      <c r="F19" s="90"/>
      <c r="G19" s="91">
        <f t="shared" si="1"/>
        <v>0</v>
      </c>
      <c r="H19" s="90"/>
      <c r="I19" s="89">
        <f t="shared" si="1"/>
        <v>2</v>
      </c>
      <c r="J19" s="90"/>
      <c r="K19" s="91">
        <f>ROUND(+K17+K18,1)</f>
        <v>0</v>
      </c>
      <c r="L19" s="143"/>
      <c r="M19" s="61"/>
      <c r="N19" s="61"/>
    </row>
    <row r="20" spans="1:14" ht="24" customHeight="1">
      <c r="A20" s="62"/>
      <c r="B20" s="70"/>
      <c r="C20" s="71" t="s">
        <v>74</v>
      </c>
      <c r="D20" s="71"/>
      <c r="E20" s="92">
        <v>1</v>
      </c>
      <c r="F20" s="71"/>
      <c r="G20" s="92">
        <v>0</v>
      </c>
      <c r="H20" s="71"/>
      <c r="I20" s="92">
        <f>ROUND(I19,0)</f>
        <v>2</v>
      </c>
      <c r="J20" s="71"/>
      <c r="K20" s="92">
        <f>ROUND(K19,0)</f>
        <v>0</v>
      </c>
      <c r="L20" s="144"/>
      <c r="M20" s="134"/>
      <c r="N20" s="61"/>
    </row>
    <row r="21" spans="1:14" ht="15.75">
      <c r="A21" s="62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</row>
    <row r="22" spans="1:14" ht="15.75">
      <c r="A22" s="62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</row>
    <row r="23" spans="1:14" ht="15.75">
      <c r="A23" s="62" t="s">
        <v>40</v>
      </c>
      <c r="B23" s="60" t="s">
        <v>78</v>
      </c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</row>
    <row r="24" spans="1:14" ht="15.75">
      <c r="A24" s="62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</row>
    <row r="25" spans="1:14" ht="24" customHeight="1">
      <c r="A25" s="62"/>
      <c r="B25" s="93"/>
      <c r="C25" s="94" t="s">
        <v>1</v>
      </c>
      <c r="D25" s="95" t="s">
        <v>57</v>
      </c>
      <c r="E25" s="96" t="s">
        <v>57</v>
      </c>
      <c r="F25" s="97"/>
      <c r="G25" s="98"/>
      <c r="H25" s="99" t="s">
        <v>64</v>
      </c>
      <c r="I25" s="145"/>
      <c r="J25" s="145" t="s">
        <v>61</v>
      </c>
      <c r="K25" s="98"/>
      <c r="L25" s="99" t="s">
        <v>331</v>
      </c>
      <c r="M25" s="145"/>
      <c r="N25" s="146"/>
    </row>
    <row r="26" spans="1:14" ht="13.5" customHeight="1">
      <c r="A26" s="62"/>
      <c r="B26" s="100"/>
      <c r="C26" s="71"/>
      <c r="D26" s="71"/>
      <c r="E26" s="101"/>
      <c r="F26" s="101"/>
      <c r="G26" s="72" t="s">
        <v>66</v>
      </c>
      <c r="H26" s="73"/>
      <c r="I26" s="147" t="s">
        <v>67</v>
      </c>
      <c r="J26" s="73"/>
      <c r="K26" s="72"/>
      <c r="L26" s="73"/>
      <c r="M26" s="147"/>
      <c r="N26" s="148"/>
    </row>
    <row r="27" spans="1:14" ht="15.75">
      <c r="A27" s="62"/>
      <c r="B27" s="102"/>
      <c r="C27" s="103" t="s">
        <v>79</v>
      </c>
      <c r="D27" s="103" t="s">
        <v>57</v>
      </c>
      <c r="E27" s="104" t="s">
        <v>80</v>
      </c>
      <c r="F27" s="104"/>
      <c r="G27" s="105">
        <f>ROUND(G29/G28,2)</f>
        <v>7.04</v>
      </c>
      <c r="H27" s="106"/>
      <c r="I27" s="149">
        <f aca="true" t="shared" si="2" ref="I27:I30">G27</f>
        <v>7.04</v>
      </c>
      <c r="J27" s="106"/>
      <c r="K27" s="105">
        <f>ROUND(K29/K28,2)</f>
        <v>4.42</v>
      </c>
      <c r="L27" s="106"/>
      <c r="M27" s="149">
        <f aca="true" t="shared" si="3" ref="M27:M30">K27</f>
        <v>4.42</v>
      </c>
      <c r="N27" s="150"/>
    </row>
    <row r="28" spans="1:14" ht="15.75">
      <c r="A28" s="62"/>
      <c r="B28" s="102"/>
      <c r="C28" s="103" t="s">
        <v>81</v>
      </c>
      <c r="D28" s="103" t="s">
        <v>57</v>
      </c>
      <c r="E28" s="107" t="s">
        <v>57</v>
      </c>
      <c r="F28" s="104"/>
      <c r="G28" s="108">
        <v>220</v>
      </c>
      <c r="H28" s="109"/>
      <c r="I28" s="151">
        <f t="shared" si="2"/>
        <v>220</v>
      </c>
      <c r="J28" s="109"/>
      <c r="K28" s="108">
        <v>220</v>
      </c>
      <c r="L28" s="109"/>
      <c r="M28" s="151">
        <f t="shared" si="3"/>
        <v>220</v>
      </c>
      <c r="N28" s="152"/>
    </row>
    <row r="29" spans="1:14" ht="15.75">
      <c r="A29" s="62"/>
      <c r="B29" s="102"/>
      <c r="C29" s="103"/>
      <c r="D29" s="103" t="s">
        <v>57</v>
      </c>
      <c r="E29" s="107" t="s">
        <v>82</v>
      </c>
      <c r="F29" s="104"/>
      <c r="G29" s="105">
        <f>1455.02*1.0647</f>
        <v>1549.159794</v>
      </c>
      <c r="H29" s="106"/>
      <c r="I29" s="149">
        <f t="shared" si="2"/>
        <v>1549.159794</v>
      </c>
      <c r="J29" s="106"/>
      <c r="K29" s="105">
        <v>972.61</v>
      </c>
      <c r="L29" s="106"/>
      <c r="M29" s="149">
        <f t="shared" si="3"/>
        <v>972.61</v>
      </c>
      <c r="N29" s="153"/>
    </row>
    <row r="30" spans="1:14" ht="15.75">
      <c r="A30" s="62"/>
      <c r="B30" s="102"/>
      <c r="C30" s="103" t="s">
        <v>83</v>
      </c>
      <c r="D30" s="103" t="s">
        <v>57</v>
      </c>
      <c r="E30" s="107" t="s">
        <v>57</v>
      </c>
      <c r="F30" s="104"/>
      <c r="G30" s="105">
        <f>937*0.4</f>
        <v>374.8</v>
      </c>
      <c r="H30" s="106"/>
      <c r="I30" s="149">
        <f t="shared" si="2"/>
        <v>374.8</v>
      </c>
      <c r="J30" s="106"/>
      <c r="K30" s="105">
        <f>937*0.4</f>
        <v>374.8</v>
      </c>
      <c r="L30" s="106"/>
      <c r="M30" s="149">
        <f t="shared" si="3"/>
        <v>374.8</v>
      </c>
      <c r="N30" s="150"/>
    </row>
    <row r="31" spans="1:14" ht="15.75">
      <c r="A31" s="62"/>
      <c r="B31" s="102"/>
      <c r="C31" s="103"/>
      <c r="D31" s="103" t="s">
        <v>57</v>
      </c>
      <c r="E31" s="107" t="s">
        <v>70</v>
      </c>
      <c r="F31" s="104"/>
      <c r="G31" s="110">
        <f aca="true" t="shared" si="4" ref="G31:K31">G29+G30</f>
        <v>1923.9597939999999</v>
      </c>
      <c r="H31" s="111"/>
      <c r="I31" s="154">
        <f t="shared" si="4"/>
        <v>1923.9597939999999</v>
      </c>
      <c r="J31" s="111"/>
      <c r="K31" s="110">
        <f t="shared" si="4"/>
        <v>1347.41</v>
      </c>
      <c r="L31" s="111"/>
      <c r="M31" s="154">
        <f>M29+M30</f>
        <v>1347.41</v>
      </c>
      <c r="N31" s="152"/>
    </row>
    <row r="32" spans="1:14" ht="15.75">
      <c r="A32" s="62"/>
      <c r="B32" s="102"/>
      <c r="C32" s="103" t="s">
        <v>84</v>
      </c>
      <c r="D32" s="103" t="s">
        <v>57</v>
      </c>
      <c r="E32" s="107" t="s">
        <v>57</v>
      </c>
      <c r="F32" s="104"/>
      <c r="G32" s="105">
        <f aca="true" t="shared" si="5" ref="G32:K32">ROUND($G$46*25.25*G27*1.5,2)</f>
        <v>133.32</v>
      </c>
      <c r="H32" s="106"/>
      <c r="I32" s="105">
        <f t="shared" si="5"/>
        <v>133.32</v>
      </c>
      <c r="J32" s="106"/>
      <c r="K32" s="105">
        <f t="shared" si="5"/>
        <v>83.7</v>
      </c>
      <c r="L32" s="106"/>
      <c r="M32" s="105">
        <f>ROUND($G$46*25.25*M27*1.5,2)</f>
        <v>83.7</v>
      </c>
      <c r="N32" s="150"/>
    </row>
    <row r="33" spans="1:14" ht="15.75">
      <c r="A33" s="62"/>
      <c r="B33" s="102"/>
      <c r="C33" s="103" t="s">
        <v>85</v>
      </c>
      <c r="D33" s="103"/>
      <c r="E33" s="104"/>
      <c r="F33" s="104"/>
      <c r="G33" s="105">
        <v>0</v>
      </c>
      <c r="H33" s="106"/>
      <c r="I33" s="149">
        <f>ROUND(4.33*(313/12)*I27*G47,2)</f>
        <v>159.02</v>
      </c>
      <c r="J33" s="106"/>
      <c r="K33" s="105">
        <v>0</v>
      </c>
      <c r="L33" s="106"/>
      <c r="M33" s="149">
        <f>ROUND(4.33*(313/12)*M27*G47,2)</f>
        <v>99.84</v>
      </c>
      <c r="N33" s="150"/>
    </row>
    <row r="34" spans="1:14" ht="15.75">
      <c r="A34" s="62"/>
      <c r="B34" s="102"/>
      <c r="C34" s="112" t="s">
        <v>86</v>
      </c>
      <c r="D34" s="112" t="s">
        <v>57</v>
      </c>
      <c r="E34" s="113" t="s">
        <v>57</v>
      </c>
      <c r="F34" s="112"/>
      <c r="G34" s="114">
        <f>ROUND(10/12*7.33*G27*2,2)</f>
        <v>86.01</v>
      </c>
      <c r="H34" s="115"/>
      <c r="I34" s="155">
        <v>0</v>
      </c>
      <c r="J34" s="115"/>
      <c r="K34" s="114">
        <f>ROUND(10/12*7.33*K27*2,2)</f>
        <v>54</v>
      </c>
      <c r="L34" s="115"/>
      <c r="M34" s="155">
        <v>0</v>
      </c>
      <c r="N34" s="150"/>
    </row>
    <row r="35" spans="1:14" ht="15.75">
      <c r="A35" s="62"/>
      <c r="B35" s="102"/>
      <c r="C35" s="103" t="s">
        <v>87</v>
      </c>
      <c r="D35" s="103" t="s">
        <v>57</v>
      </c>
      <c r="E35" s="116" t="s">
        <v>57</v>
      </c>
      <c r="F35" s="103"/>
      <c r="G35" s="110">
        <v>0</v>
      </c>
      <c r="H35" s="111"/>
      <c r="I35" s="154">
        <f>ROUND((10/12*7.33*I27*2)+(10/12*4.33*I27*2*G47),2)</f>
        <v>96.17</v>
      </c>
      <c r="J35" s="111"/>
      <c r="K35" s="110">
        <v>0</v>
      </c>
      <c r="L35" s="111"/>
      <c r="M35" s="154">
        <f>ROUND((10/12*7.33*M27*2)+(10/12*4.33*M27*2*G47),2)</f>
        <v>60.38</v>
      </c>
      <c r="N35" s="152"/>
    </row>
    <row r="36" spans="1:14" ht="15.75">
      <c r="A36" s="62"/>
      <c r="B36" s="102"/>
      <c r="C36" s="103"/>
      <c r="D36" s="103" t="s">
        <v>57</v>
      </c>
      <c r="E36" s="116" t="s">
        <v>88</v>
      </c>
      <c r="F36" s="103"/>
      <c r="G36" s="105">
        <f aca="true" t="shared" si="6" ref="G36:K36">SUM(G31:G35)</f>
        <v>2143.2897940000003</v>
      </c>
      <c r="H36" s="106"/>
      <c r="I36" s="149">
        <f t="shared" si="6"/>
        <v>2312.469794</v>
      </c>
      <c r="J36" s="106"/>
      <c r="K36" s="105">
        <f t="shared" si="6"/>
        <v>1485.1100000000001</v>
      </c>
      <c r="L36" s="106"/>
      <c r="M36" s="149">
        <f>SUM(M31:M35)</f>
        <v>1591.3300000000002</v>
      </c>
      <c r="N36" s="156"/>
    </row>
    <row r="37" spans="1:14" ht="15.75">
      <c r="A37" s="62"/>
      <c r="B37" s="102"/>
      <c r="C37" s="103" t="s">
        <v>89</v>
      </c>
      <c r="D37" s="103"/>
      <c r="E37" s="116"/>
      <c r="F37" s="103"/>
      <c r="G37" s="105">
        <f aca="true" t="shared" si="7" ref="G37:K37">ROUND((1+$G$48)*G36,2)</f>
        <v>3885.57</v>
      </c>
      <c r="H37" s="106"/>
      <c r="I37" s="105">
        <f t="shared" si="7"/>
        <v>4192.28</v>
      </c>
      <c r="J37" s="106"/>
      <c r="K37" s="105">
        <f t="shared" si="7"/>
        <v>2692.36</v>
      </c>
      <c r="L37" s="106"/>
      <c r="M37" s="105">
        <f>ROUND((1+$G$48)*M36,2)</f>
        <v>2884.92</v>
      </c>
      <c r="N37" s="156"/>
    </row>
    <row r="38" spans="1:14" ht="15.75">
      <c r="A38" s="62"/>
      <c r="B38" s="102"/>
      <c r="C38" s="117" t="s">
        <v>90</v>
      </c>
      <c r="D38" s="103"/>
      <c r="E38" s="116"/>
      <c r="F38" s="103"/>
      <c r="G38" s="105">
        <f>149.06*1.0647</f>
        <v>158.704182</v>
      </c>
      <c r="H38" s="106"/>
      <c r="I38" s="149">
        <f aca="true" t="shared" si="8" ref="I38:I42">G38</f>
        <v>158.704182</v>
      </c>
      <c r="J38" s="106"/>
      <c r="K38" s="105">
        <v>158.58</v>
      </c>
      <c r="L38" s="106"/>
      <c r="M38" s="149">
        <f aca="true" t="shared" si="9" ref="M38:M41">K38</f>
        <v>158.58</v>
      </c>
      <c r="N38" s="156"/>
    </row>
    <row r="39" spans="1:14" ht="15.75">
      <c r="A39" s="62"/>
      <c r="B39" s="102"/>
      <c r="C39" s="117" t="s">
        <v>91</v>
      </c>
      <c r="D39" s="103"/>
      <c r="E39" s="116"/>
      <c r="F39" s="103"/>
      <c r="G39" s="105">
        <f>G40</f>
        <v>13.2253485</v>
      </c>
      <c r="H39" s="106"/>
      <c r="I39" s="149">
        <f t="shared" si="8"/>
        <v>13.2253485</v>
      </c>
      <c r="J39" s="106"/>
      <c r="K39" s="105">
        <f>K40</f>
        <v>13.215000000000002</v>
      </c>
      <c r="L39" s="106"/>
      <c r="M39" s="149">
        <f t="shared" si="9"/>
        <v>13.215000000000002</v>
      </c>
      <c r="N39" s="156"/>
    </row>
    <row r="40" spans="1:14" ht="15.75">
      <c r="A40" s="62"/>
      <c r="B40" s="102"/>
      <c r="C40" s="103" t="s">
        <v>92</v>
      </c>
      <c r="D40" s="103"/>
      <c r="E40" s="116"/>
      <c r="F40" s="103"/>
      <c r="G40" s="118">
        <f>G38/12</f>
        <v>13.2253485</v>
      </c>
      <c r="H40" s="106"/>
      <c r="I40" s="149">
        <f t="shared" si="8"/>
        <v>13.2253485</v>
      </c>
      <c r="J40" s="106"/>
      <c r="K40" s="118">
        <f>K38/12</f>
        <v>13.215000000000002</v>
      </c>
      <c r="L40" s="106"/>
      <c r="M40" s="149">
        <f t="shared" si="9"/>
        <v>13.215000000000002</v>
      </c>
      <c r="N40" s="156"/>
    </row>
    <row r="41" spans="1:14" ht="15.75">
      <c r="A41" s="62"/>
      <c r="B41" s="102"/>
      <c r="C41" s="117" t="s">
        <v>93</v>
      </c>
      <c r="D41" s="103"/>
      <c r="E41" s="116"/>
      <c r="F41" s="103"/>
      <c r="G41" s="118">
        <f>11.45*26.08*0.8*1.0647</f>
        <v>254.34916416</v>
      </c>
      <c r="H41" s="106"/>
      <c r="I41" s="149">
        <f t="shared" si="8"/>
        <v>254.34916416</v>
      </c>
      <c r="J41" s="106"/>
      <c r="K41" s="118">
        <f>12.18*26.08*0.8</f>
        <v>254.12351999999998</v>
      </c>
      <c r="L41" s="106"/>
      <c r="M41" s="149">
        <f t="shared" si="9"/>
        <v>254.12351999999998</v>
      </c>
      <c r="N41" s="156"/>
    </row>
    <row r="42" spans="1:14" ht="15.75">
      <c r="A42" s="62"/>
      <c r="B42" s="100"/>
      <c r="C42" s="119" t="s">
        <v>94</v>
      </c>
      <c r="D42" s="119"/>
      <c r="E42" s="120"/>
      <c r="F42" s="119"/>
      <c r="G42" s="110">
        <f>IF(($M$46*$M$47*26)-(G31*0.06)&lt;0,0,($M$46*$M$47*26)-(G31*0.06))</f>
        <v>32.76241236000003</v>
      </c>
      <c r="H42" s="111"/>
      <c r="I42" s="154">
        <f t="shared" si="8"/>
        <v>32.76241236000003</v>
      </c>
      <c r="J42" s="111"/>
      <c r="K42" s="110">
        <f>IF(($M$46*$M$47*26)-(K31*0.06)&lt;0,0,($M$46*$M$47*26)-(K31*0.06))</f>
        <v>67.35540000000002</v>
      </c>
      <c r="L42" s="111"/>
      <c r="M42" s="110">
        <f>IF(($M$46*$M$47*26)-(M31*0.06)&lt;0,0,($M$46*$M$47*26)-(M31*0.06))</f>
        <v>67.35540000000002</v>
      </c>
      <c r="N42" s="157"/>
    </row>
    <row r="43" spans="1:14" ht="24" customHeight="1">
      <c r="A43" s="62"/>
      <c r="B43" s="121"/>
      <c r="C43" s="122" t="s">
        <v>95</v>
      </c>
      <c r="D43" s="122" t="s">
        <v>57</v>
      </c>
      <c r="E43" s="123" t="s">
        <v>96</v>
      </c>
      <c r="F43" s="122"/>
      <c r="G43" s="124">
        <f aca="true" t="shared" si="10" ref="G43:K43">SUM(G37:G42)</f>
        <v>4357.8364555200005</v>
      </c>
      <c r="H43" s="125"/>
      <c r="I43" s="124">
        <f t="shared" si="10"/>
        <v>4664.546455520001</v>
      </c>
      <c r="J43" s="125"/>
      <c r="K43" s="158">
        <f t="shared" si="10"/>
        <v>3198.8489200000004</v>
      </c>
      <c r="L43" s="125"/>
      <c r="M43" s="124">
        <f>SUM(M37:M42)</f>
        <v>3391.4089200000003</v>
      </c>
      <c r="N43" s="157"/>
    </row>
    <row r="44" spans="1:14" ht="15.75">
      <c r="A44" s="62"/>
      <c r="B44" s="61"/>
      <c r="C44" s="61" t="s">
        <v>61</v>
      </c>
      <c r="D44" s="61" t="s">
        <v>61</v>
      </c>
      <c r="E44" s="58" t="s">
        <v>61</v>
      </c>
      <c r="F44" s="61" t="s">
        <v>61</v>
      </c>
      <c r="G44" s="61" t="s">
        <v>61</v>
      </c>
      <c r="H44" s="61" t="s">
        <v>61</v>
      </c>
      <c r="I44" s="61" t="s">
        <v>61</v>
      </c>
      <c r="J44" s="61" t="s">
        <v>61</v>
      </c>
      <c r="K44" s="61" t="s">
        <v>61</v>
      </c>
      <c r="L44" s="61" t="s">
        <v>61</v>
      </c>
      <c r="M44" s="61" t="s">
        <v>61</v>
      </c>
      <c r="N44" s="135"/>
    </row>
    <row r="45" spans="1:14" ht="15.75">
      <c r="A45" s="62"/>
      <c r="B45" s="93"/>
      <c r="C45" s="96"/>
      <c r="D45" s="96"/>
      <c r="E45" s="126" t="s">
        <v>97</v>
      </c>
      <c r="F45" s="96"/>
      <c r="G45" s="127">
        <v>1</v>
      </c>
      <c r="H45" s="61"/>
      <c r="I45" s="93"/>
      <c r="J45" s="96"/>
      <c r="K45" s="96" t="s">
        <v>98</v>
      </c>
      <c r="L45" s="96"/>
      <c r="M45" s="159"/>
      <c r="N45" s="135"/>
    </row>
    <row r="46" spans="1:14" ht="15.75">
      <c r="A46" s="62"/>
      <c r="B46" s="102"/>
      <c r="C46" s="103"/>
      <c r="D46" s="103"/>
      <c r="E46" s="116" t="s">
        <v>99</v>
      </c>
      <c r="F46" s="103"/>
      <c r="G46" s="128">
        <v>0.5</v>
      </c>
      <c r="H46" s="61"/>
      <c r="I46" s="102"/>
      <c r="J46" s="103"/>
      <c r="K46" s="116" t="s">
        <v>100</v>
      </c>
      <c r="L46" s="103"/>
      <c r="M46" s="160">
        <f>'COLETA RSU'!$M$73</f>
        <v>2.85</v>
      </c>
      <c r="N46" s="135"/>
    </row>
    <row r="47" spans="1:14" ht="15.75">
      <c r="A47" s="62"/>
      <c r="B47" s="102"/>
      <c r="C47" s="103"/>
      <c r="D47" s="103"/>
      <c r="E47" s="116" t="s">
        <v>101</v>
      </c>
      <c r="F47" s="103"/>
      <c r="G47" s="129">
        <v>0.2</v>
      </c>
      <c r="H47" s="61"/>
      <c r="I47" s="102"/>
      <c r="J47" s="103"/>
      <c r="K47" s="116" t="s">
        <v>102</v>
      </c>
      <c r="L47" s="103"/>
      <c r="M47" s="150">
        <v>2</v>
      </c>
      <c r="N47" s="135"/>
    </row>
    <row r="48" spans="1:14" ht="15.75">
      <c r="A48" s="62"/>
      <c r="B48" s="121"/>
      <c r="C48" s="130"/>
      <c r="D48" s="130"/>
      <c r="E48" s="131" t="s">
        <v>103</v>
      </c>
      <c r="F48" s="130"/>
      <c r="G48" s="132">
        <f>'Enc. Sociais'!$D$34</f>
        <v>0.8129000000000001</v>
      </c>
      <c r="H48" s="61"/>
      <c r="I48" s="121"/>
      <c r="J48" s="130"/>
      <c r="K48" s="131" t="s">
        <v>104</v>
      </c>
      <c r="L48" s="130"/>
      <c r="M48" s="161">
        <v>0.06</v>
      </c>
      <c r="N48" s="135"/>
    </row>
    <row r="49" spans="1:14" ht="15.75">
      <c r="A49" s="62"/>
      <c r="B49" s="103"/>
      <c r="C49" s="103"/>
      <c r="D49" s="103"/>
      <c r="E49" s="116"/>
      <c r="F49" s="103"/>
      <c r="G49" s="133"/>
      <c r="H49" s="61"/>
      <c r="I49" s="103"/>
      <c r="J49" s="103"/>
      <c r="K49" s="116"/>
      <c r="L49" s="103"/>
      <c r="M49" s="133"/>
      <c r="N49" s="135"/>
    </row>
    <row r="50" spans="1:14" ht="15.75">
      <c r="A50" s="62"/>
      <c r="B50" s="103" t="s">
        <v>105</v>
      </c>
      <c r="C50" s="103"/>
      <c r="D50" s="103"/>
      <c r="E50" s="116"/>
      <c r="F50" s="103"/>
      <c r="G50" s="133"/>
      <c r="H50" s="61"/>
      <c r="I50" s="103"/>
      <c r="J50" s="103"/>
      <c r="K50" s="116"/>
      <c r="L50" s="103"/>
      <c r="M50" s="133"/>
      <c r="N50" s="135"/>
    </row>
    <row r="51" spans="1:14" ht="15.75">
      <c r="A51" s="62"/>
      <c r="B51" s="103"/>
      <c r="C51" s="103"/>
      <c r="D51" s="103"/>
      <c r="E51" s="116"/>
      <c r="F51" s="103"/>
      <c r="G51" s="133"/>
      <c r="H51" s="61"/>
      <c r="I51" s="103"/>
      <c r="J51" s="103"/>
      <c r="K51" s="116"/>
      <c r="L51" s="103"/>
      <c r="M51" s="133"/>
      <c r="N51" s="135"/>
    </row>
    <row r="52" spans="1:14" ht="15.75">
      <c r="A52" s="62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135"/>
    </row>
    <row r="53" spans="1:14" ht="15.75">
      <c r="A53" s="63"/>
      <c r="B53" s="60" t="s">
        <v>43</v>
      </c>
      <c r="C53" s="60" t="s">
        <v>106</v>
      </c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135"/>
    </row>
    <row r="54" spans="1:14" ht="15.75">
      <c r="A54" s="62"/>
      <c r="B54" s="61"/>
      <c r="C54" s="61"/>
      <c r="D54" s="61"/>
      <c r="E54" s="61"/>
      <c r="F54" s="61"/>
      <c r="G54" s="61"/>
      <c r="H54" s="61"/>
      <c r="I54" s="134"/>
      <c r="J54" s="61"/>
      <c r="K54" s="135"/>
      <c r="L54" s="61"/>
      <c r="M54" s="135"/>
      <c r="N54" s="135"/>
    </row>
    <row r="55" spans="1:14" ht="15.75">
      <c r="A55" s="62"/>
      <c r="B55" s="61"/>
      <c r="C55" s="60" t="s">
        <v>64</v>
      </c>
      <c r="D55" s="61"/>
      <c r="E55" s="61"/>
      <c r="F55" s="61"/>
      <c r="G55" s="61"/>
      <c r="H55" s="61"/>
      <c r="I55" s="134"/>
      <c r="J55" s="61"/>
      <c r="K55" s="135"/>
      <c r="L55" s="61"/>
      <c r="M55" s="135"/>
      <c r="N55" s="135"/>
    </row>
    <row r="56" spans="1:14" ht="15.75">
      <c r="A56" s="62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135"/>
    </row>
    <row r="57" spans="1:14" ht="15.75">
      <c r="A57" s="62"/>
      <c r="B57" s="61"/>
      <c r="C57" s="58" t="s">
        <v>66</v>
      </c>
      <c r="D57" s="61"/>
      <c r="E57" s="61"/>
      <c r="F57" s="61"/>
      <c r="G57" s="134"/>
      <c r="H57" s="61"/>
      <c r="I57" s="135"/>
      <c r="J57" s="61"/>
      <c r="K57" s="61"/>
      <c r="L57" s="61"/>
      <c r="M57" s="135"/>
      <c r="N57" s="135"/>
    </row>
    <row r="58" spans="1:14" ht="15.75">
      <c r="A58" s="62"/>
      <c r="B58" s="61"/>
      <c r="C58" s="58" t="s">
        <v>108</v>
      </c>
      <c r="D58" s="61"/>
      <c r="E58" s="61">
        <f>E20</f>
        <v>1</v>
      </c>
      <c r="F58" s="61"/>
      <c r="G58" s="134"/>
      <c r="H58" s="61"/>
      <c r="I58" s="61"/>
      <c r="J58" s="61"/>
      <c r="K58" s="61"/>
      <c r="L58" s="61"/>
      <c r="M58" s="61"/>
      <c r="N58" s="135"/>
    </row>
    <row r="59" spans="1:14" ht="15.75">
      <c r="A59" s="62"/>
      <c r="B59" s="61"/>
      <c r="C59" s="58" t="s">
        <v>96</v>
      </c>
      <c r="D59" s="61"/>
      <c r="E59" s="135">
        <f>G43</f>
        <v>4357.8364555200005</v>
      </c>
      <c r="F59" s="61"/>
      <c r="G59" s="135">
        <f>ROUND((+E59*E58),2)</f>
        <v>4357.84</v>
      </c>
      <c r="H59" s="61"/>
      <c r="I59" s="61"/>
      <c r="J59" s="61"/>
      <c r="K59" s="61"/>
      <c r="L59" s="61"/>
      <c r="M59" s="135"/>
      <c r="N59" s="135"/>
    </row>
    <row r="60" spans="1:14" ht="15.75">
      <c r="A60" s="62"/>
      <c r="B60" s="61"/>
      <c r="C60" s="58"/>
      <c r="D60" s="61"/>
      <c r="E60" s="61" t="s">
        <v>61</v>
      </c>
      <c r="F60" s="61"/>
      <c r="G60" s="134"/>
      <c r="H60" s="61"/>
      <c r="I60" s="61"/>
      <c r="J60" s="61"/>
      <c r="K60" s="61"/>
      <c r="L60" s="61"/>
      <c r="M60" s="61"/>
      <c r="N60" s="135"/>
    </row>
    <row r="61" spans="1:14" ht="15.75">
      <c r="A61" s="62"/>
      <c r="B61" s="61"/>
      <c r="C61" s="60" t="s">
        <v>331</v>
      </c>
      <c r="D61" s="61"/>
      <c r="E61" s="61"/>
      <c r="F61" s="61"/>
      <c r="G61" s="61"/>
      <c r="H61" s="61"/>
      <c r="I61" s="134"/>
      <c r="J61" s="61"/>
      <c r="K61" s="135"/>
      <c r="L61" s="61"/>
      <c r="M61" s="135"/>
      <c r="N61" s="61"/>
    </row>
    <row r="62" spans="1:14" ht="15.75">
      <c r="A62" s="62"/>
      <c r="B62" s="61"/>
      <c r="C62" s="61"/>
      <c r="D62" s="61"/>
      <c r="E62" s="61"/>
      <c r="F62" s="61"/>
      <c r="G62" s="134"/>
      <c r="H62" s="61"/>
      <c r="I62" s="135"/>
      <c r="J62" s="61"/>
      <c r="K62" s="135"/>
      <c r="L62" s="61"/>
      <c r="M62" s="61"/>
      <c r="N62" s="61"/>
    </row>
    <row r="63" spans="1:14" ht="15.75">
      <c r="A63" s="62"/>
      <c r="B63" s="61"/>
      <c r="C63" s="58" t="s">
        <v>66</v>
      </c>
      <c r="D63" s="61"/>
      <c r="E63" s="61"/>
      <c r="F63" s="61"/>
      <c r="G63" s="134"/>
      <c r="H63" s="61"/>
      <c r="I63" s="135"/>
      <c r="J63" s="61"/>
      <c r="K63" s="135"/>
      <c r="L63" s="61"/>
      <c r="M63" s="61"/>
      <c r="N63" s="61"/>
    </row>
    <row r="64" spans="1:14" ht="15.75">
      <c r="A64" s="62"/>
      <c r="B64" s="61"/>
      <c r="C64" s="58" t="s">
        <v>108</v>
      </c>
      <c r="D64" s="61"/>
      <c r="E64" s="134">
        <f>I20</f>
        <v>2</v>
      </c>
      <c r="F64" s="61"/>
      <c r="G64" s="134"/>
      <c r="H64" s="61"/>
      <c r="I64" s="61"/>
      <c r="J64" s="61"/>
      <c r="K64" s="135"/>
      <c r="L64" s="61"/>
      <c r="M64" s="61"/>
      <c r="N64" s="61"/>
    </row>
    <row r="65" spans="1:14" ht="15.75">
      <c r="A65" s="62"/>
      <c r="B65" s="61"/>
      <c r="C65" s="58" t="s">
        <v>96</v>
      </c>
      <c r="D65" s="61"/>
      <c r="E65" s="135">
        <f>K43</f>
        <v>3198.8489200000004</v>
      </c>
      <c r="F65" s="61"/>
      <c r="G65" s="135">
        <f>ROUND((+E65*E64),2)</f>
        <v>6397.7</v>
      </c>
      <c r="H65" s="61"/>
      <c r="I65" s="61"/>
      <c r="J65" s="61"/>
      <c r="K65" s="61"/>
      <c r="L65" s="61"/>
      <c r="M65" s="61"/>
      <c r="N65" s="61"/>
    </row>
    <row r="66" spans="1:14" ht="15.75">
      <c r="A66" s="62"/>
      <c r="B66" s="61"/>
      <c r="C66" s="58"/>
      <c r="D66" s="61"/>
      <c r="E66" s="61" t="s">
        <v>61</v>
      </c>
      <c r="F66" s="61"/>
      <c r="G66" s="134"/>
      <c r="H66" s="61"/>
      <c r="I66" s="61"/>
      <c r="J66" s="61"/>
      <c r="K66" s="61"/>
      <c r="L66" s="61"/>
      <c r="M66" s="61"/>
      <c r="N66" s="61"/>
    </row>
    <row r="67" spans="1:14" ht="15.75">
      <c r="A67" s="62"/>
      <c r="B67" s="61"/>
      <c r="C67" s="58"/>
      <c r="D67" s="61"/>
      <c r="E67" s="135"/>
      <c r="F67" s="61"/>
      <c r="G67" s="135"/>
      <c r="H67" s="61"/>
      <c r="I67" s="166">
        <f>SUM(G59:G66)</f>
        <v>10755.54</v>
      </c>
      <c r="J67" s="61"/>
      <c r="K67" s="61" t="s">
        <v>96</v>
      </c>
      <c r="L67" s="61"/>
      <c r="M67" s="61"/>
      <c r="N67" s="61"/>
    </row>
    <row r="68" spans="1:14" ht="15.75">
      <c r="A68" s="62"/>
      <c r="B68" s="61"/>
      <c r="C68" s="61"/>
      <c r="D68" s="61"/>
      <c r="E68" s="61" t="s">
        <v>61</v>
      </c>
      <c r="F68" s="61"/>
      <c r="G68" s="61" t="s">
        <v>61</v>
      </c>
      <c r="H68" s="61"/>
      <c r="I68" s="61"/>
      <c r="J68" s="61"/>
      <c r="K68" s="61"/>
      <c r="L68" s="61"/>
      <c r="M68" s="61"/>
      <c r="N68" s="61"/>
    </row>
    <row r="69" spans="1:14" ht="15.75">
      <c r="A69" s="62" t="s">
        <v>110</v>
      </c>
      <c r="B69" s="60" t="s">
        <v>226</v>
      </c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</row>
    <row r="70" spans="1:14" ht="15.75">
      <c r="A70" s="62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</row>
    <row r="71" spans="1:14" ht="15.75">
      <c r="A71" s="62"/>
      <c r="B71" s="61"/>
      <c r="C71" s="62" t="s">
        <v>107</v>
      </c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</row>
    <row r="72" spans="1:14" ht="15.75">
      <c r="A72" s="62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</row>
    <row r="73" spans="1:14" ht="15.75">
      <c r="A73" s="62"/>
      <c r="B73" s="61"/>
      <c r="C73" s="61"/>
      <c r="D73" s="61"/>
      <c r="E73" s="58" t="s">
        <v>228</v>
      </c>
      <c r="F73" s="61"/>
      <c r="G73" s="61"/>
      <c r="H73" s="61"/>
      <c r="I73" s="61"/>
      <c r="J73" s="61"/>
      <c r="K73" s="61"/>
      <c r="L73" s="61"/>
      <c r="M73" s="61"/>
      <c r="N73" s="61"/>
    </row>
    <row r="74" spans="1:14" ht="15.75">
      <c r="A74" s="62"/>
      <c r="B74" s="61"/>
      <c r="C74" s="61"/>
      <c r="D74" s="61"/>
      <c r="E74" s="58" t="s">
        <v>229</v>
      </c>
      <c r="F74" s="61"/>
      <c r="G74" s="61">
        <v>12</v>
      </c>
      <c r="H74" s="61"/>
      <c r="I74" s="135"/>
      <c r="J74" s="61"/>
      <c r="K74" s="61"/>
      <c r="L74" s="61"/>
      <c r="M74" s="61"/>
      <c r="N74" s="61"/>
    </row>
    <row r="75" spans="1:14" ht="15.75">
      <c r="A75" s="62"/>
      <c r="B75" s="61"/>
      <c r="C75" s="61"/>
      <c r="D75" s="61"/>
      <c r="E75" s="58" t="s">
        <v>230</v>
      </c>
      <c r="F75" s="61"/>
      <c r="G75" s="135">
        <v>55.25</v>
      </c>
      <c r="H75" s="61"/>
      <c r="I75" s="135">
        <f>ROUND(+G74*G75/12,2)</f>
        <v>55.25</v>
      </c>
      <c r="J75" s="61"/>
      <c r="K75" s="61"/>
      <c r="L75" s="61"/>
      <c r="M75" s="61"/>
      <c r="N75" s="61"/>
    </row>
    <row r="76" spans="1:14" ht="15.75">
      <c r="A76" s="62"/>
      <c r="B76" s="61"/>
      <c r="C76" s="61"/>
      <c r="D76" s="61"/>
      <c r="E76" s="58" t="s">
        <v>231</v>
      </c>
      <c r="F76" s="61"/>
      <c r="G76" s="61"/>
      <c r="H76" s="61"/>
      <c r="I76" s="135"/>
      <c r="J76" s="61"/>
      <c r="K76" s="61"/>
      <c r="L76" s="61"/>
      <c r="M76" s="61"/>
      <c r="N76" s="61"/>
    </row>
    <row r="77" spans="1:14" ht="15.75">
      <c r="A77" s="62"/>
      <c r="B77" s="61"/>
      <c r="C77" s="61"/>
      <c r="D77" s="61"/>
      <c r="E77" s="58" t="s">
        <v>232</v>
      </c>
      <c r="F77" s="61"/>
      <c r="G77" s="61">
        <v>6</v>
      </c>
      <c r="H77" s="61"/>
      <c r="I77" s="135"/>
      <c r="J77" s="61"/>
      <c r="K77" s="61"/>
      <c r="L77" s="61"/>
      <c r="M77" s="61"/>
      <c r="N77" s="61"/>
    </row>
    <row r="78" spans="1:14" ht="15.75">
      <c r="A78" s="62"/>
      <c r="B78" s="61"/>
      <c r="C78" s="61"/>
      <c r="D78" s="61"/>
      <c r="E78" s="58" t="s">
        <v>233</v>
      </c>
      <c r="F78" s="61"/>
      <c r="G78" s="135">
        <v>33.15</v>
      </c>
      <c r="H78" s="61"/>
      <c r="I78" s="135">
        <f>ROUND(+G77*G78/12,2)</f>
        <v>16.58</v>
      </c>
      <c r="J78" s="61"/>
      <c r="K78" s="61"/>
      <c r="L78" s="61"/>
      <c r="M78" s="61"/>
      <c r="N78" s="61"/>
    </row>
    <row r="79" spans="1:14" ht="15.75">
      <c r="A79" s="62"/>
      <c r="B79" s="61"/>
      <c r="C79" s="61"/>
      <c r="D79" s="61"/>
      <c r="E79" s="58" t="s">
        <v>234</v>
      </c>
      <c r="F79" s="61"/>
      <c r="G79" s="61"/>
      <c r="H79" s="61"/>
      <c r="I79" s="135"/>
      <c r="J79" s="61"/>
      <c r="K79" s="61"/>
      <c r="L79" s="61"/>
      <c r="M79" s="61"/>
      <c r="N79" s="61"/>
    </row>
    <row r="80" spans="1:14" ht="15.75">
      <c r="A80" s="62"/>
      <c r="B80" s="61"/>
      <c r="C80" s="61"/>
      <c r="D80" s="61"/>
      <c r="E80" s="58" t="s">
        <v>235</v>
      </c>
      <c r="F80" s="61"/>
      <c r="G80" s="61">
        <v>12</v>
      </c>
      <c r="H80" s="61"/>
      <c r="I80" s="135"/>
      <c r="J80" s="61"/>
      <c r="K80" s="61"/>
      <c r="L80" s="61"/>
      <c r="M80" s="61"/>
      <c r="N80" s="61"/>
    </row>
    <row r="81" spans="1:14" ht="15.75">
      <c r="A81" s="62"/>
      <c r="B81" s="61"/>
      <c r="C81" s="61"/>
      <c r="D81" s="61"/>
      <c r="E81" s="58" t="s">
        <v>230</v>
      </c>
      <c r="F81" s="61"/>
      <c r="G81" s="135">
        <v>6.45</v>
      </c>
      <c r="H81" s="61"/>
      <c r="I81" s="135">
        <f>ROUND(+G80*G81/12,2)</f>
        <v>6.45</v>
      </c>
      <c r="J81" s="61"/>
      <c r="K81" s="135">
        <f>SUM(I75:I81)</f>
        <v>78.28</v>
      </c>
      <c r="L81" s="61"/>
      <c r="M81" s="61" t="s">
        <v>236</v>
      </c>
      <c r="N81" s="61"/>
    </row>
    <row r="82" spans="1:14" ht="15.75">
      <c r="A82" s="62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</row>
    <row r="83" spans="1:14" ht="15.75">
      <c r="A83" s="62"/>
      <c r="B83" s="61"/>
      <c r="C83" s="61"/>
      <c r="D83" s="61"/>
      <c r="E83" s="61"/>
      <c r="F83" s="61"/>
      <c r="G83" s="61" t="s">
        <v>61</v>
      </c>
      <c r="H83" s="61"/>
      <c r="I83" s="61" t="s">
        <v>61</v>
      </c>
      <c r="J83" s="61"/>
      <c r="K83" s="61"/>
      <c r="L83" s="61"/>
      <c r="M83" s="61"/>
      <c r="N83" s="61"/>
    </row>
    <row r="84" spans="1:40" s="50" customFormat="1" ht="15.75">
      <c r="A84" s="62"/>
      <c r="B84" s="61"/>
      <c r="C84" s="62" t="s">
        <v>331</v>
      </c>
      <c r="D84" s="61"/>
      <c r="E84" s="61"/>
      <c r="F84" s="61"/>
      <c r="G84" s="61"/>
      <c r="H84" s="61"/>
      <c r="I84" s="135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</row>
    <row r="85" spans="1:40" s="50" customFormat="1" ht="15.75">
      <c r="A85" s="62"/>
      <c r="B85" s="61"/>
      <c r="C85" s="61"/>
      <c r="D85" s="61"/>
      <c r="E85" s="61"/>
      <c r="F85" s="61"/>
      <c r="G85" s="61"/>
      <c r="H85" s="61"/>
      <c r="I85" s="135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</row>
    <row r="86" spans="1:40" s="50" customFormat="1" ht="15.75">
      <c r="A86" s="62"/>
      <c r="B86" s="61"/>
      <c r="C86" s="61"/>
      <c r="D86" s="61"/>
      <c r="E86" s="58" t="s">
        <v>237</v>
      </c>
      <c r="F86" s="61"/>
      <c r="G86" s="61"/>
      <c r="H86" s="61"/>
      <c r="I86" s="135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</row>
    <row r="87" spans="1:40" s="50" customFormat="1" ht="15.75">
      <c r="A87" s="62"/>
      <c r="B87" s="61"/>
      <c r="C87" s="61"/>
      <c r="D87" s="61"/>
      <c r="E87" s="58" t="s">
        <v>235</v>
      </c>
      <c r="F87" s="61"/>
      <c r="G87" s="61">
        <v>12</v>
      </c>
      <c r="H87" s="61"/>
      <c r="I87" s="135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</row>
    <row r="88" spans="1:40" s="50" customFormat="1" ht="15.75">
      <c r="A88" s="62"/>
      <c r="B88" s="61"/>
      <c r="C88" s="61"/>
      <c r="D88" s="61"/>
      <c r="E88" s="58" t="s">
        <v>230</v>
      </c>
      <c r="F88" s="61"/>
      <c r="G88" s="135">
        <v>33.1</v>
      </c>
      <c r="H88" s="61"/>
      <c r="I88" s="135">
        <f>ROUND(+G87*G88/12,2)</f>
        <v>33.1</v>
      </c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</row>
    <row r="89" spans="1:40" s="50" customFormat="1" ht="15.75">
      <c r="A89" s="62"/>
      <c r="B89" s="61"/>
      <c r="C89" s="61"/>
      <c r="D89" s="61"/>
      <c r="E89" s="58" t="s">
        <v>238</v>
      </c>
      <c r="F89" s="61"/>
      <c r="G89" s="61"/>
      <c r="H89" s="61"/>
      <c r="I89" s="135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</row>
    <row r="90" spans="1:40" s="50" customFormat="1" ht="15.75">
      <c r="A90" s="62"/>
      <c r="B90" s="61"/>
      <c r="C90" s="61"/>
      <c r="D90" s="61"/>
      <c r="E90" s="58" t="s">
        <v>235</v>
      </c>
      <c r="F90" s="61"/>
      <c r="G90" s="61">
        <v>12</v>
      </c>
      <c r="H90" s="61"/>
      <c r="I90" s="135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</row>
    <row r="91" spans="1:40" s="50" customFormat="1" ht="15.75">
      <c r="A91" s="62"/>
      <c r="B91" s="61"/>
      <c r="C91" s="61"/>
      <c r="D91" s="61"/>
      <c r="E91" s="58" t="s">
        <v>230</v>
      </c>
      <c r="F91" s="61"/>
      <c r="G91" s="135">
        <v>23.75</v>
      </c>
      <c r="H91" s="61"/>
      <c r="I91" s="135">
        <f>ROUND(+G90*G91/12,2)</f>
        <v>23.75</v>
      </c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</row>
    <row r="92" spans="1:40" s="50" customFormat="1" ht="15.75">
      <c r="A92" s="62"/>
      <c r="B92" s="61"/>
      <c r="C92" s="61"/>
      <c r="D92" s="61"/>
      <c r="E92" s="58" t="s">
        <v>231</v>
      </c>
      <c r="F92" s="61"/>
      <c r="G92" s="61" t="s">
        <v>57</v>
      </c>
      <c r="H92" s="61"/>
      <c r="I92" s="135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</row>
    <row r="93" spans="1:40" s="50" customFormat="1" ht="15.75">
      <c r="A93" s="62"/>
      <c r="B93" s="61"/>
      <c r="C93" s="61"/>
      <c r="D93" s="61"/>
      <c r="E93" s="58" t="s">
        <v>232</v>
      </c>
      <c r="F93" s="61"/>
      <c r="G93" s="61">
        <v>6</v>
      </c>
      <c r="H93" s="61"/>
      <c r="I93" s="135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</row>
    <row r="94" spans="1:40" s="50" customFormat="1" ht="15.75">
      <c r="A94" s="62"/>
      <c r="B94" s="61"/>
      <c r="C94" s="61"/>
      <c r="D94" s="61"/>
      <c r="E94" s="58" t="s">
        <v>230</v>
      </c>
      <c r="F94" s="61"/>
      <c r="G94" s="135">
        <v>33</v>
      </c>
      <c r="H94" s="61"/>
      <c r="I94" s="135">
        <f>ROUND(+G93*G94/12,2)</f>
        <v>16.5</v>
      </c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</row>
    <row r="95" spans="1:40" s="50" customFormat="1" ht="15.75">
      <c r="A95" s="62"/>
      <c r="B95" s="61"/>
      <c r="C95" s="61"/>
      <c r="D95" s="61"/>
      <c r="E95" s="58" t="s">
        <v>234</v>
      </c>
      <c r="F95" s="61"/>
      <c r="G95" s="61"/>
      <c r="H95" s="61"/>
      <c r="I95" s="135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</row>
    <row r="96" spans="1:40" s="50" customFormat="1" ht="15.75">
      <c r="A96" s="62"/>
      <c r="B96" s="61"/>
      <c r="C96" s="61"/>
      <c r="D96" s="61"/>
      <c r="E96" s="58" t="s">
        <v>235</v>
      </c>
      <c r="F96" s="61"/>
      <c r="G96" s="61">
        <v>12</v>
      </c>
      <c r="H96" s="61"/>
      <c r="I96" s="135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</row>
    <row r="97" spans="1:40" s="50" customFormat="1" ht="15.75">
      <c r="A97" s="62"/>
      <c r="B97" s="61"/>
      <c r="C97" s="61"/>
      <c r="D97" s="61"/>
      <c r="E97" s="58" t="s">
        <v>230</v>
      </c>
      <c r="F97" s="61"/>
      <c r="G97" s="135">
        <v>6.45</v>
      </c>
      <c r="H97" s="61"/>
      <c r="I97" s="135">
        <f>ROUND(+G96*G97/12,2)</f>
        <v>6.45</v>
      </c>
      <c r="J97" s="61"/>
      <c r="K97" s="135" t="s">
        <v>57</v>
      </c>
      <c r="L97" s="61"/>
      <c r="M97" s="61" t="s">
        <v>57</v>
      </c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</row>
    <row r="98" spans="1:40" s="50" customFormat="1" ht="15.75">
      <c r="A98" s="62"/>
      <c r="B98" s="61"/>
      <c r="C98" s="61"/>
      <c r="D98" s="61"/>
      <c r="E98" s="58" t="s">
        <v>240</v>
      </c>
      <c r="F98" s="61"/>
      <c r="G98" s="61" t="s">
        <v>57</v>
      </c>
      <c r="H98" s="61"/>
      <c r="I98" s="135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</row>
    <row r="99" spans="1:40" s="50" customFormat="1" ht="15.75">
      <c r="A99" s="62"/>
      <c r="B99" s="61"/>
      <c r="C99" s="61"/>
      <c r="D99" s="61"/>
      <c r="E99" s="58" t="s">
        <v>232</v>
      </c>
      <c r="F99" s="61"/>
      <c r="G99" s="61">
        <v>24</v>
      </c>
      <c r="H99" s="61"/>
      <c r="I99" s="135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</row>
    <row r="100" spans="1:40" s="50" customFormat="1" ht="15.75">
      <c r="A100" s="62"/>
      <c r="B100" s="61"/>
      <c r="C100" s="61"/>
      <c r="D100" s="61"/>
      <c r="E100" s="58" t="s">
        <v>230</v>
      </c>
      <c r="F100" s="61"/>
      <c r="G100" s="135">
        <v>13.7</v>
      </c>
      <c r="H100" s="61"/>
      <c r="I100" s="135">
        <f>ROUND(+G99*G100/12,2)</f>
        <v>27.4</v>
      </c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</row>
    <row r="101" spans="1:40" s="50" customFormat="1" ht="15.75">
      <c r="A101" s="62"/>
      <c r="B101" s="61"/>
      <c r="C101" s="61"/>
      <c r="D101" s="61"/>
      <c r="E101" s="58" t="s">
        <v>241</v>
      </c>
      <c r="F101" s="61"/>
      <c r="G101" s="61"/>
      <c r="H101" s="61"/>
      <c r="I101" s="135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</row>
    <row r="102" spans="1:40" s="50" customFormat="1" ht="15.75">
      <c r="A102" s="62"/>
      <c r="B102" s="61"/>
      <c r="C102" s="61"/>
      <c r="D102" s="61"/>
      <c r="E102" s="58" t="s">
        <v>235</v>
      </c>
      <c r="F102" s="61"/>
      <c r="G102" s="61">
        <v>12</v>
      </c>
      <c r="H102" s="61"/>
      <c r="I102" s="135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</row>
    <row r="103" spans="1:40" s="50" customFormat="1" ht="15.75">
      <c r="A103" s="62"/>
      <c r="B103" s="61"/>
      <c r="C103" s="61"/>
      <c r="D103" s="61"/>
      <c r="E103" s="58" t="s">
        <v>230</v>
      </c>
      <c r="F103" s="61"/>
      <c r="G103" s="135">
        <v>18.9</v>
      </c>
      <c r="H103" s="61"/>
      <c r="I103" s="135">
        <f>ROUND(+G102*G103/12,2)</f>
        <v>18.9</v>
      </c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</row>
    <row r="104" spans="1:40" s="50" customFormat="1" ht="15.75">
      <c r="A104" s="62"/>
      <c r="B104" s="61"/>
      <c r="C104" s="61"/>
      <c r="D104" s="61"/>
      <c r="E104" s="58" t="s">
        <v>242</v>
      </c>
      <c r="F104" s="61"/>
      <c r="G104" s="61"/>
      <c r="H104" s="61"/>
      <c r="I104" s="135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</row>
    <row r="105" spans="1:40" s="50" customFormat="1" ht="15.75">
      <c r="A105" s="62"/>
      <c r="B105" s="61"/>
      <c r="C105" s="61"/>
      <c r="D105" s="61"/>
      <c r="E105" s="58" t="s">
        <v>235</v>
      </c>
      <c r="F105" s="61"/>
      <c r="G105" s="61">
        <v>2</v>
      </c>
      <c r="H105" s="61"/>
      <c r="I105" s="135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  <c r="AN105" s="61"/>
    </row>
    <row r="106" spans="1:40" s="50" customFormat="1" ht="15.75">
      <c r="A106" s="62"/>
      <c r="B106" s="61"/>
      <c r="C106" s="61"/>
      <c r="D106" s="61"/>
      <c r="E106" s="58" t="s">
        <v>230</v>
      </c>
      <c r="F106" s="61"/>
      <c r="G106" s="135">
        <v>16.1</v>
      </c>
      <c r="H106" s="61"/>
      <c r="I106" s="135">
        <f>ROUND(+G105*G106/12,2)</f>
        <v>2.68</v>
      </c>
      <c r="J106" s="61"/>
      <c r="K106" s="135">
        <f>SUM(I88:I106)</f>
        <v>128.78</v>
      </c>
      <c r="L106" s="61"/>
      <c r="M106" s="61" t="s">
        <v>236</v>
      </c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61"/>
    </row>
    <row r="107" spans="1:40" s="50" customFormat="1" ht="15.75">
      <c r="A107" s="62"/>
      <c r="B107" s="61"/>
      <c r="C107" s="61"/>
      <c r="D107" s="61"/>
      <c r="E107" s="58"/>
      <c r="F107" s="61"/>
      <c r="G107" s="135"/>
      <c r="H107" s="61"/>
      <c r="I107" s="135"/>
      <c r="J107" s="61"/>
      <c r="K107" s="135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</row>
    <row r="108" spans="1:40" s="50" customFormat="1" ht="15.75">
      <c r="A108" s="62"/>
      <c r="B108" s="61"/>
      <c r="C108" s="61"/>
      <c r="D108" s="61"/>
      <c r="E108" s="58"/>
      <c r="F108" s="61"/>
      <c r="G108" s="135"/>
      <c r="H108" s="61"/>
      <c r="I108" s="135"/>
      <c r="J108" s="61"/>
      <c r="K108" s="135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  <c r="AM108" s="61"/>
      <c r="AN108" s="61"/>
    </row>
    <row r="109" spans="1:40" s="50" customFormat="1" ht="15.75">
      <c r="A109" s="62"/>
      <c r="B109" s="61"/>
      <c r="C109" s="61"/>
      <c r="D109" s="61"/>
      <c r="E109" s="58"/>
      <c r="F109" s="61"/>
      <c r="G109" s="135"/>
      <c r="H109" s="61"/>
      <c r="I109" s="135"/>
      <c r="J109" s="61"/>
      <c r="K109" s="135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/>
      <c r="AL109" s="61"/>
      <c r="AM109" s="61"/>
      <c r="AN109" s="61"/>
    </row>
    <row r="110" spans="1:40" s="50" customFormat="1" ht="15.75">
      <c r="A110" s="62"/>
      <c r="B110" s="61"/>
      <c r="C110" s="61"/>
      <c r="D110" s="61"/>
      <c r="E110" s="58"/>
      <c r="F110" s="61"/>
      <c r="G110" s="135"/>
      <c r="H110" s="61"/>
      <c r="I110" s="135"/>
      <c r="J110" s="61"/>
      <c r="K110" s="135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61"/>
      <c r="AM110" s="61"/>
      <c r="AN110" s="61"/>
    </row>
    <row r="111" spans="1:14" ht="15.75">
      <c r="A111" s="62"/>
      <c r="B111" s="61"/>
      <c r="C111" s="60" t="s">
        <v>244</v>
      </c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</row>
    <row r="112" spans="1:14" ht="15.75">
      <c r="A112" s="62"/>
      <c r="B112" s="61"/>
      <c r="C112" s="61"/>
      <c r="D112" s="61"/>
      <c r="E112" s="61" t="s">
        <v>57</v>
      </c>
      <c r="F112" s="61"/>
      <c r="G112" s="61"/>
      <c r="H112" s="61"/>
      <c r="I112" s="61"/>
      <c r="J112" s="61"/>
      <c r="K112" s="61"/>
      <c r="L112" s="61"/>
      <c r="M112" s="61"/>
      <c r="N112" s="61"/>
    </row>
    <row r="113" spans="1:14" ht="15.75">
      <c r="A113" s="62"/>
      <c r="B113" s="61"/>
      <c r="C113" s="62" t="str">
        <f>C71</f>
        <v>MOTORISTAS</v>
      </c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</row>
    <row r="114" spans="1:14" ht="15.75">
      <c r="A114" s="62"/>
      <c r="B114" s="61"/>
      <c r="C114" s="61"/>
      <c r="D114" s="61"/>
      <c r="E114" s="58" t="s">
        <v>245</v>
      </c>
      <c r="F114" s="61"/>
      <c r="G114" s="134">
        <f>E20</f>
        <v>1</v>
      </c>
      <c r="H114" s="61"/>
      <c r="I114" s="61"/>
      <c r="J114" s="61"/>
      <c r="K114" s="61"/>
      <c r="L114" s="61"/>
      <c r="M114" s="61"/>
      <c r="N114" s="61"/>
    </row>
    <row r="115" spans="1:14" ht="15.75">
      <c r="A115" s="62"/>
      <c r="B115" s="61"/>
      <c r="C115" s="61"/>
      <c r="D115" s="61"/>
      <c r="E115" s="58" t="s">
        <v>236</v>
      </c>
      <c r="F115" s="61"/>
      <c r="G115" s="135">
        <f>K81</f>
        <v>78.28</v>
      </c>
      <c r="H115" s="61"/>
      <c r="I115" s="135">
        <f>ROUND(G115*G114,2)</f>
        <v>78.28</v>
      </c>
      <c r="J115" s="61"/>
      <c r="K115" s="61"/>
      <c r="L115" s="61"/>
      <c r="M115" s="61"/>
      <c r="N115" s="61"/>
    </row>
    <row r="116" spans="1:14" ht="15.75">
      <c r="A116" s="62"/>
      <c r="B116" s="61"/>
      <c r="C116" s="61"/>
      <c r="D116" s="61"/>
      <c r="E116" s="61"/>
      <c r="F116" s="61"/>
      <c r="G116" s="61" t="s">
        <v>61</v>
      </c>
      <c r="H116" s="61"/>
      <c r="I116" s="135"/>
      <c r="J116" s="61"/>
      <c r="K116" s="61"/>
      <c r="L116" s="61"/>
      <c r="M116" s="61"/>
      <c r="N116" s="61"/>
    </row>
    <row r="117" spans="1:14" ht="15.75">
      <c r="A117" s="62"/>
      <c r="B117" s="61"/>
      <c r="C117" s="62" t="s">
        <v>331</v>
      </c>
      <c r="D117" s="61"/>
      <c r="E117" s="61"/>
      <c r="F117" s="61"/>
      <c r="G117" s="61"/>
      <c r="H117" s="61"/>
      <c r="I117" s="135"/>
      <c r="J117" s="61"/>
      <c r="K117" s="61"/>
      <c r="L117" s="61"/>
      <c r="M117" s="61"/>
      <c r="N117" s="61"/>
    </row>
    <row r="118" spans="1:14" ht="15.75">
      <c r="A118" s="62"/>
      <c r="B118" s="61"/>
      <c r="C118" s="61"/>
      <c r="D118" s="61"/>
      <c r="E118" s="58" t="s">
        <v>245</v>
      </c>
      <c r="F118" s="61"/>
      <c r="G118" s="134">
        <f>I20</f>
        <v>2</v>
      </c>
      <c r="H118" s="61"/>
      <c r="I118" s="135"/>
      <c r="J118" s="61"/>
      <c r="K118" s="61"/>
      <c r="L118" s="61"/>
      <c r="M118" s="61"/>
      <c r="N118" s="61"/>
    </row>
    <row r="119" spans="1:14" ht="15.75">
      <c r="A119" s="62"/>
      <c r="B119" s="61"/>
      <c r="C119" s="61"/>
      <c r="D119" s="61"/>
      <c r="E119" s="58" t="s">
        <v>236</v>
      </c>
      <c r="F119" s="61"/>
      <c r="G119" s="135">
        <f>K106</f>
        <v>128.78</v>
      </c>
      <c r="H119" s="61"/>
      <c r="I119" s="135">
        <f>ROUND(G119*G118,2)</f>
        <v>257.56</v>
      </c>
      <c r="J119" s="61"/>
      <c r="K119" s="166">
        <f>I119+I115</f>
        <v>335.84000000000003</v>
      </c>
      <c r="L119" s="61"/>
      <c r="M119" s="61" t="s">
        <v>96</v>
      </c>
      <c r="N119" s="61"/>
    </row>
    <row r="120" spans="1:14" ht="15.75">
      <c r="A120" s="62"/>
      <c r="B120" s="61"/>
      <c r="C120" s="61"/>
      <c r="D120" s="61"/>
      <c r="E120" s="58"/>
      <c r="F120" s="61"/>
      <c r="G120" s="135"/>
      <c r="H120" s="61"/>
      <c r="I120" s="135"/>
      <c r="J120" s="61"/>
      <c r="K120" s="135"/>
      <c r="L120" s="61"/>
      <c r="M120" s="61"/>
      <c r="N120" s="61"/>
    </row>
    <row r="121" spans="1:14" ht="15.75">
      <c r="A121" s="62"/>
      <c r="B121" s="61"/>
      <c r="C121" s="61"/>
      <c r="D121" s="61"/>
      <c r="E121" s="58"/>
      <c r="F121" s="61"/>
      <c r="G121" s="135"/>
      <c r="H121" s="61"/>
      <c r="I121" s="135"/>
      <c r="J121" s="61"/>
      <c r="K121" s="135"/>
      <c r="L121" s="61"/>
      <c r="M121" s="61"/>
      <c r="N121" s="61"/>
    </row>
    <row r="122" spans="1:14" ht="15.75">
      <c r="A122" s="62"/>
      <c r="B122" s="61"/>
      <c r="C122" s="61"/>
      <c r="D122" s="61"/>
      <c r="E122" s="58"/>
      <c r="F122" s="61"/>
      <c r="G122" s="135"/>
      <c r="H122" s="61"/>
      <c r="I122" s="135"/>
      <c r="J122" s="61"/>
      <c r="K122" s="135"/>
      <c r="L122" s="61"/>
      <c r="M122" s="61"/>
      <c r="N122" s="61"/>
    </row>
    <row r="123" spans="1:14" ht="15.75">
      <c r="A123" s="62"/>
      <c r="B123" s="61"/>
      <c r="C123" s="61"/>
      <c r="D123" s="61"/>
      <c r="E123" s="58"/>
      <c r="F123" s="61"/>
      <c r="G123" s="135"/>
      <c r="H123" s="61"/>
      <c r="I123" s="135"/>
      <c r="J123" s="61"/>
      <c r="K123" s="135"/>
      <c r="L123" s="61"/>
      <c r="M123" s="61"/>
      <c r="N123" s="61"/>
    </row>
    <row r="124" spans="1:14" ht="15.75">
      <c r="A124" s="62"/>
      <c r="B124" s="61"/>
      <c r="C124" s="61"/>
      <c r="D124" s="61"/>
      <c r="E124" s="58"/>
      <c r="F124" s="61"/>
      <c r="G124" s="135"/>
      <c r="H124" s="61"/>
      <c r="I124" s="135"/>
      <c r="J124" s="61"/>
      <c r="K124" s="135"/>
      <c r="L124" s="61"/>
      <c r="M124" s="61"/>
      <c r="N124" s="61"/>
    </row>
    <row r="125" spans="1:14" ht="15.75">
      <c r="A125" s="62" t="s">
        <v>210</v>
      </c>
      <c r="B125" s="164" t="s">
        <v>247</v>
      </c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</row>
    <row r="126" spans="1:14" ht="15.75">
      <c r="A126" s="62"/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</row>
    <row r="127" spans="1:14" ht="15.75">
      <c r="A127" s="62"/>
      <c r="B127" s="61"/>
      <c r="C127" s="165"/>
      <c r="D127" s="61"/>
      <c r="E127" s="165" t="s">
        <v>308</v>
      </c>
      <c r="F127" s="61"/>
      <c r="G127" s="61"/>
      <c r="H127" s="61"/>
      <c r="I127" s="135"/>
      <c r="J127" s="61"/>
      <c r="K127" s="61"/>
      <c r="L127" s="61"/>
      <c r="M127" s="61"/>
      <c r="N127" s="61"/>
    </row>
    <row r="128" spans="1:14" ht="15.75">
      <c r="A128" s="62"/>
      <c r="B128" s="61"/>
      <c r="C128" s="58"/>
      <c r="D128" s="61"/>
      <c r="E128" s="58" t="s">
        <v>249</v>
      </c>
      <c r="F128" s="61"/>
      <c r="G128" s="61">
        <v>2</v>
      </c>
      <c r="H128" s="61"/>
      <c r="I128" s="135"/>
      <c r="J128" s="61"/>
      <c r="K128" s="61"/>
      <c r="L128" s="61"/>
      <c r="M128" s="61"/>
      <c r="N128" s="61"/>
    </row>
    <row r="129" spans="1:14" ht="15.75">
      <c r="A129" s="62"/>
      <c r="B129" s="61"/>
      <c r="C129" s="58"/>
      <c r="D129" s="61"/>
      <c r="E129" s="58" t="s">
        <v>230</v>
      </c>
      <c r="F129" s="61"/>
      <c r="G129" s="135">
        <v>19.35</v>
      </c>
      <c r="H129" s="61"/>
      <c r="I129" s="135">
        <f>ROUND(+G128*G129,2)</f>
        <v>38.7</v>
      </c>
      <c r="J129" s="61"/>
      <c r="K129" s="61"/>
      <c r="L129" s="61"/>
      <c r="M129" s="61"/>
      <c r="N129" s="61"/>
    </row>
    <row r="130" spans="1:14" ht="15.75">
      <c r="A130" s="62"/>
      <c r="B130" s="60"/>
      <c r="C130" s="165"/>
      <c r="D130" s="61"/>
      <c r="E130" s="165" t="s">
        <v>310</v>
      </c>
      <c r="F130" s="61"/>
      <c r="G130" s="61"/>
      <c r="H130" s="61"/>
      <c r="I130" s="135"/>
      <c r="J130" s="61"/>
      <c r="K130" s="61"/>
      <c r="L130" s="61"/>
      <c r="M130" s="61"/>
      <c r="N130" s="61"/>
    </row>
    <row r="131" spans="1:14" ht="15.75">
      <c r="A131" s="62"/>
      <c r="B131" s="61"/>
      <c r="C131" s="58"/>
      <c r="D131" s="61"/>
      <c r="E131" s="58" t="s">
        <v>249</v>
      </c>
      <c r="F131" s="61"/>
      <c r="G131" s="61">
        <v>2</v>
      </c>
      <c r="H131" s="61"/>
      <c r="I131" s="135"/>
      <c r="J131" s="61"/>
      <c r="K131" s="61"/>
      <c r="L131" s="61"/>
      <c r="M131" s="61"/>
      <c r="N131" s="61"/>
    </row>
    <row r="132" spans="1:14" ht="15.75">
      <c r="A132" s="62"/>
      <c r="B132" s="61"/>
      <c r="C132" s="58"/>
      <c r="D132" s="61"/>
      <c r="E132" s="58" t="s">
        <v>230</v>
      </c>
      <c r="F132" s="61"/>
      <c r="G132" s="135">
        <v>22.45</v>
      </c>
      <c r="H132" s="61"/>
      <c r="I132" s="135">
        <f>ROUND(+G131*G132,2)</f>
        <v>44.9</v>
      </c>
      <c r="J132" s="61"/>
      <c r="K132" s="61"/>
      <c r="L132" s="61"/>
      <c r="M132" s="61"/>
      <c r="N132" s="61"/>
    </row>
    <row r="133" spans="1:14" ht="15.75">
      <c r="A133" s="62"/>
      <c r="B133" s="60"/>
      <c r="C133" s="165"/>
      <c r="D133" s="61"/>
      <c r="E133" s="165" t="s">
        <v>332</v>
      </c>
      <c r="F133" s="61"/>
      <c r="G133" s="61"/>
      <c r="H133" s="61"/>
      <c r="I133" s="135"/>
      <c r="J133" s="61"/>
      <c r="K133" s="61"/>
      <c r="L133" s="61"/>
      <c r="M133" s="61"/>
      <c r="N133" s="61"/>
    </row>
    <row r="134" spans="1:14" ht="15.75">
      <c r="A134" s="62"/>
      <c r="B134" s="61"/>
      <c r="C134" s="58"/>
      <c r="D134" s="61"/>
      <c r="E134" s="58" t="s">
        <v>249</v>
      </c>
      <c r="F134" s="61"/>
      <c r="G134" s="61">
        <v>2</v>
      </c>
      <c r="H134" s="61"/>
      <c r="I134" s="135"/>
      <c r="J134" s="61"/>
      <c r="K134" s="61"/>
      <c r="L134" s="61"/>
      <c r="M134" s="61"/>
      <c r="N134" s="61"/>
    </row>
    <row r="135" spans="1:14" ht="15.75">
      <c r="A135" s="62"/>
      <c r="B135" s="61"/>
      <c r="C135" s="58"/>
      <c r="D135" s="61"/>
      <c r="E135" s="58" t="s">
        <v>230</v>
      </c>
      <c r="F135" s="61"/>
      <c r="G135" s="135">
        <v>35</v>
      </c>
      <c r="H135" s="61"/>
      <c r="I135" s="135">
        <f>ROUND(+G134*G135,2)</f>
        <v>70</v>
      </c>
      <c r="J135" s="61"/>
      <c r="K135" s="61"/>
      <c r="L135" s="61"/>
      <c r="M135" s="61"/>
      <c r="N135" s="61"/>
    </row>
    <row r="136" spans="1:14" ht="15.75">
      <c r="A136" s="62"/>
      <c r="B136" s="60"/>
      <c r="C136" s="165"/>
      <c r="D136" s="61"/>
      <c r="E136" s="165" t="s">
        <v>333</v>
      </c>
      <c r="F136" s="61"/>
      <c r="G136" s="61"/>
      <c r="H136" s="61"/>
      <c r="I136" s="135"/>
      <c r="J136" s="61"/>
      <c r="K136" s="61"/>
      <c r="L136" s="61"/>
      <c r="M136" s="61"/>
      <c r="N136" s="61"/>
    </row>
    <row r="137" spans="1:14" ht="15.75">
      <c r="A137" s="62"/>
      <c r="B137" s="61"/>
      <c r="C137" s="58"/>
      <c r="D137" s="61"/>
      <c r="E137" s="58" t="s">
        <v>249</v>
      </c>
      <c r="F137" s="61"/>
      <c r="G137" s="61">
        <v>1</v>
      </c>
      <c r="H137" s="61"/>
      <c r="I137" s="135"/>
      <c r="J137" s="61"/>
      <c r="K137" s="61"/>
      <c r="L137" s="61"/>
      <c r="M137" s="61"/>
      <c r="N137" s="61"/>
    </row>
    <row r="138" spans="1:14" ht="15.75">
      <c r="A138" s="62"/>
      <c r="B138" s="61"/>
      <c r="C138" s="58"/>
      <c r="D138" s="61"/>
      <c r="E138" s="58" t="s">
        <v>230</v>
      </c>
      <c r="F138" s="61"/>
      <c r="G138" s="135">
        <v>150</v>
      </c>
      <c r="H138" s="61"/>
      <c r="I138" s="135">
        <f>ROUND(+G137*G138,2)</f>
        <v>150</v>
      </c>
      <c r="J138" s="61"/>
      <c r="K138" s="61"/>
      <c r="L138" s="61"/>
      <c r="M138" s="61"/>
      <c r="N138" s="61"/>
    </row>
    <row r="139" spans="1:14" ht="15.75">
      <c r="A139" s="62"/>
      <c r="B139" s="60"/>
      <c r="C139" s="165"/>
      <c r="D139" s="61"/>
      <c r="E139" s="165" t="s">
        <v>334</v>
      </c>
      <c r="F139" s="61"/>
      <c r="G139" s="61"/>
      <c r="H139" s="61"/>
      <c r="I139" s="135"/>
      <c r="J139" s="61"/>
      <c r="K139" s="61"/>
      <c r="L139" s="61"/>
      <c r="M139" s="61"/>
      <c r="N139" s="61"/>
    </row>
    <row r="140" spans="1:14" ht="15.75">
      <c r="A140" s="62"/>
      <c r="B140" s="61"/>
      <c r="C140" s="58"/>
      <c r="D140" s="61"/>
      <c r="E140" s="58" t="s">
        <v>249</v>
      </c>
      <c r="F140" s="61"/>
      <c r="G140" s="61">
        <v>20</v>
      </c>
      <c r="H140" s="61"/>
      <c r="I140" s="135"/>
      <c r="J140" s="61"/>
      <c r="K140" s="61"/>
      <c r="L140" s="61"/>
      <c r="M140" s="61"/>
      <c r="N140" s="61"/>
    </row>
    <row r="141" spans="1:14" ht="15.75">
      <c r="A141" s="62"/>
      <c r="B141" s="61"/>
      <c r="C141" s="58"/>
      <c r="D141" s="61"/>
      <c r="E141" s="58" t="s">
        <v>230</v>
      </c>
      <c r="F141" s="61"/>
      <c r="G141" s="135">
        <v>3</v>
      </c>
      <c r="H141" s="61"/>
      <c r="I141" s="135">
        <f>ROUND(+G140*G141,2)</f>
        <v>60</v>
      </c>
      <c r="J141" s="61"/>
      <c r="K141" s="61"/>
      <c r="L141" s="61"/>
      <c r="M141" s="61"/>
      <c r="N141" s="61"/>
    </row>
    <row r="142" spans="1:14" ht="15.75">
      <c r="A142" s="62"/>
      <c r="B142" s="60"/>
      <c r="C142" s="165"/>
      <c r="D142" s="61"/>
      <c r="E142" s="165" t="s">
        <v>311</v>
      </c>
      <c r="F142" s="61"/>
      <c r="G142" s="61"/>
      <c r="H142" s="61"/>
      <c r="I142" s="135"/>
      <c r="J142" s="61"/>
      <c r="K142" s="61"/>
      <c r="L142" s="61"/>
      <c r="M142" s="61"/>
      <c r="N142" s="61"/>
    </row>
    <row r="143" spans="1:14" ht="15.75">
      <c r="A143" s="62"/>
      <c r="B143" s="61"/>
      <c r="C143" s="58"/>
      <c r="D143" s="61"/>
      <c r="E143" s="58" t="s">
        <v>249</v>
      </c>
      <c r="F143" s="61"/>
      <c r="G143" s="61">
        <v>1</v>
      </c>
      <c r="H143" s="61"/>
      <c r="I143" s="135"/>
      <c r="J143" s="61"/>
      <c r="K143" s="61"/>
      <c r="L143" s="61"/>
      <c r="M143" s="61"/>
      <c r="N143" s="61"/>
    </row>
    <row r="144" spans="1:14" ht="15.75">
      <c r="A144" s="62"/>
      <c r="B144" s="61"/>
      <c r="C144" s="58"/>
      <c r="D144" s="61"/>
      <c r="E144" s="58" t="s">
        <v>230</v>
      </c>
      <c r="F144" s="61"/>
      <c r="G144" s="135">
        <v>205</v>
      </c>
      <c r="H144" s="61"/>
      <c r="I144" s="135">
        <f>ROUND(+G143*G144,2)</f>
        <v>205</v>
      </c>
      <c r="J144" s="61"/>
      <c r="K144" s="61"/>
      <c r="L144" s="61"/>
      <c r="M144" s="61"/>
      <c r="N144" s="61"/>
    </row>
    <row r="145" spans="1:14" ht="15.75">
      <c r="A145" s="62"/>
      <c r="B145" s="61"/>
      <c r="C145" s="165"/>
      <c r="D145" s="61"/>
      <c r="E145" s="165" t="s">
        <v>250</v>
      </c>
      <c r="F145" s="61"/>
      <c r="G145" s="61"/>
      <c r="H145" s="61"/>
      <c r="I145" s="135"/>
      <c r="J145" s="61"/>
      <c r="K145" s="61"/>
      <c r="L145" s="61"/>
      <c r="M145" s="61"/>
      <c r="N145" s="61"/>
    </row>
    <row r="146" spans="1:14" ht="15.75">
      <c r="A146" s="62"/>
      <c r="B146" s="61"/>
      <c r="C146" s="58"/>
      <c r="D146" s="61"/>
      <c r="E146" s="58" t="s">
        <v>249</v>
      </c>
      <c r="F146" s="61"/>
      <c r="G146" s="61">
        <v>2</v>
      </c>
      <c r="H146" s="61"/>
      <c r="I146" s="135"/>
      <c r="J146" s="61"/>
      <c r="K146" s="61"/>
      <c r="L146" s="61"/>
      <c r="M146" s="61"/>
      <c r="N146" s="61"/>
    </row>
    <row r="147" spans="1:14" ht="15.75">
      <c r="A147" s="62"/>
      <c r="B147" s="61"/>
      <c r="C147" s="58"/>
      <c r="D147" s="61"/>
      <c r="E147" s="58" t="s">
        <v>230</v>
      </c>
      <c r="F147" s="61"/>
      <c r="G147" s="135">
        <v>13.4</v>
      </c>
      <c r="H147" s="61"/>
      <c r="I147" s="135">
        <f>ROUND(+G146*G147,2)</f>
        <v>26.8</v>
      </c>
      <c r="J147" s="61"/>
      <c r="K147" s="61"/>
      <c r="L147" s="61"/>
      <c r="M147" s="61"/>
      <c r="N147" s="61"/>
    </row>
    <row r="148" spans="1:14" ht="15.75">
      <c r="A148" s="63"/>
      <c r="B148" s="60"/>
      <c r="C148" s="58"/>
      <c r="D148" s="61"/>
      <c r="E148" s="58"/>
      <c r="F148" s="61"/>
      <c r="G148" s="135"/>
      <c r="H148" s="61"/>
      <c r="I148" s="135"/>
      <c r="J148" s="61"/>
      <c r="K148" s="135"/>
      <c r="L148" s="61"/>
      <c r="M148" s="135"/>
      <c r="N148" s="61"/>
    </row>
    <row r="149" spans="1:68" s="51" customFormat="1" ht="15">
      <c r="A149" s="167"/>
      <c r="B149" s="168"/>
      <c r="C149" s="168"/>
      <c r="D149" s="168"/>
      <c r="E149" s="169"/>
      <c r="F149" s="168"/>
      <c r="G149" s="170"/>
      <c r="H149" s="168"/>
      <c r="I149" s="168"/>
      <c r="J149" s="168"/>
      <c r="K149" s="166">
        <f>SUM(I127:I147)</f>
        <v>595.4</v>
      </c>
      <c r="L149" s="61"/>
      <c r="M149" s="61" t="s">
        <v>96</v>
      </c>
      <c r="N149" s="168"/>
      <c r="O149" s="168"/>
      <c r="P149" s="168"/>
      <c r="Q149" s="168"/>
      <c r="R149" s="168"/>
      <c r="S149" s="168"/>
      <c r="T149" s="168"/>
      <c r="U149" s="168"/>
      <c r="V149" s="168"/>
      <c r="W149" s="168"/>
      <c r="X149" s="168"/>
      <c r="Y149" s="168"/>
      <c r="Z149" s="168"/>
      <c r="AA149" s="168"/>
      <c r="AB149" s="168"/>
      <c r="AC149" s="168"/>
      <c r="AD149" s="168"/>
      <c r="AE149" s="168"/>
      <c r="AF149" s="168"/>
      <c r="AG149" s="168"/>
      <c r="AH149" s="168"/>
      <c r="AI149" s="168"/>
      <c r="AJ149" s="168"/>
      <c r="AK149" s="168"/>
      <c r="AL149" s="168"/>
      <c r="AM149" s="168"/>
      <c r="AN149" s="168"/>
      <c r="AO149" s="168"/>
      <c r="AP149" s="168"/>
      <c r="AQ149" s="168"/>
      <c r="AR149" s="168"/>
      <c r="AS149" s="168"/>
      <c r="AT149" s="168"/>
      <c r="AU149" s="168"/>
      <c r="AV149" s="168"/>
      <c r="AW149" s="168"/>
      <c r="AX149" s="168"/>
      <c r="AY149" s="168"/>
      <c r="AZ149" s="168"/>
      <c r="BA149" s="168"/>
      <c r="BB149" s="168"/>
      <c r="BC149" s="168"/>
      <c r="BD149" s="168"/>
      <c r="BE149" s="168"/>
      <c r="BF149" s="168"/>
      <c r="BG149" s="168"/>
      <c r="BH149" s="168"/>
      <c r="BI149" s="168"/>
      <c r="BJ149" s="168"/>
      <c r="BK149" s="168"/>
      <c r="BL149" s="168"/>
      <c r="BM149" s="168"/>
      <c r="BN149" s="168"/>
      <c r="BO149" s="168"/>
      <c r="BP149" s="168"/>
    </row>
    <row r="150" spans="1:68" s="51" customFormat="1" ht="15">
      <c r="A150" s="167"/>
      <c r="B150" s="168"/>
      <c r="C150" s="167"/>
      <c r="D150" s="168"/>
      <c r="E150" s="169"/>
      <c r="F150" s="168"/>
      <c r="G150" s="170"/>
      <c r="H150" s="168"/>
      <c r="I150" s="168"/>
      <c r="J150" s="168"/>
      <c r="K150" s="179"/>
      <c r="L150" s="168"/>
      <c r="M150" s="168"/>
      <c r="N150" s="168"/>
      <c r="O150" s="168"/>
      <c r="P150" s="168"/>
      <c r="Q150" s="168"/>
      <c r="R150" s="168"/>
      <c r="S150" s="168"/>
      <c r="T150" s="168"/>
      <c r="U150" s="168"/>
      <c r="V150" s="168"/>
      <c r="W150" s="168"/>
      <c r="X150" s="168"/>
      <c r="Y150" s="168"/>
      <c r="Z150" s="168"/>
      <c r="AA150" s="168"/>
      <c r="AB150" s="168"/>
      <c r="AC150" s="168"/>
      <c r="AD150" s="168"/>
      <c r="AE150" s="168"/>
      <c r="AF150" s="168"/>
      <c r="AG150" s="168"/>
      <c r="AH150" s="168"/>
      <c r="AI150" s="168"/>
      <c r="AJ150" s="168"/>
      <c r="AK150" s="168"/>
      <c r="AL150" s="168"/>
      <c r="AM150" s="168"/>
      <c r="AN150" s="168"/>
      <c r="AO150" s="168"/>
      <c r="AP150" s="168"/>
      <c r="AQ150" s="168"/>
      <c r="AR150" s="168"/>
      <c r="AS150" s="168"/>
      <c r="AT150" s="168"/>
      <c r="AU150" s="168"/>
      <c r="AV150" s="168"/>
      <c r="AW150" s="168"/>
      <c r="AX150" s="168"/>
      <c r="AY150" s="168"/>
      <c r="AZ150" s="168"/>
      <c r="BA150" s="168"/>
      <c r="BB150" s="168"/>
      <c r="BC150" s="168"/>
      <c r="BD150" s="168"/>
      <c r="BE150" s="168"/>
      <c r="BF150" s="168"/>
      <c r="BG150" s="168"/>
      <c r="BH150" s="168"/>
      <c r="BI150" s="168"/>
      <c r="BJ150" s="168"/>
      <c r="BK150" s="168"/>
      <c r="BL150" s="168"/>
      <c r="BM150" s="168"/>
      <c r="BN150" s="168"/>
      <c r="BO150" s="168"/>
      <c r="BP150" s="168"/>
    </row>
    <row r="151" spans="1:14" ht="15.75">
      <c r="A151" s="63"/>
      <c r="B151" s="60"/>
      <c r="C151" s="58"/>
      <c r="D151" s="61"/>
      <c r="E151" s="58"/>
      <c r="F151" s="61"/>
      <c r="G151" s="135"/>
      <c r="H151" s="61"/>
      <c r="I151" s="135"/>
      <c r="J151" s="61"/>
      <c r="N151" s="61"/>
    </row>
    <row r="152" spans="1:14" s="50" customFormat="1" ht="15.75">
      <c r="A152" s="62"/>
      <c r="B152" s="61"/>
      <c r="C152" s="58"/>
      <c r="D152" s="61"/>
      <c r="E152" s="135"/>
      <c r="F152" s="61"/>
      <c r="G152" s="135"/>
      <c r="H152" s="61"/>
      <c r="I152" s="135"/>
      <c r="J152" s="61"/>
      <c r="K152" s="61"/>
      <c r="L152" s="61"/>
      <c r="M152" s="61"/>
      <c r="N152" s="61"/>
    </row>
    <row r="153" spans="1:14" s="50" customFormat="1" ht="15.75">
      <c r="A153" s="62" t="s">
        <v>225</v>
      </c>
      <c r="B153" s="60" t="s">
        <v>253</v>
      </c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</row>
    <row r="154" spans="1:14" s="50" customFormat="1" ht="15.75">
      <c r="A154" s="62"/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</row>
    <row r="155" spans="1:14" s="50" customFormat="1" ht="15.75">
      <c r="A155" s="171"/>
      <c r="B155" s="60" t="s">
        <v>312</v>
      </c>
      <c r="C155" s="60" t="s">
        <v>335</v>
      </c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</row>
    <row r="156" spans="1:14" s="50" customFormat="1" ht="15.75">
      <c r="A156" s="62"/>
      <c r="B156" s="61"/>
      <c r="C156" s="61" t="s">
        <v>57</v>
      </c>
      <c r="D156" s="61"/>
      <c r="E156" s="61"/>
      <c r="F156" s="61"/>
      <c r="G156" s="61" t="s">
        <v>57</v>
      </c>
      <c r="H156" s="61"/>
      <c r="I156" s="134"/>
      <c r="J156" s="61"/>
      <c r="K156" s="61"/>
      <c r="L156" s="61"/>
      <c r="M156" s="61"/>
      <c r="N156" s="61"/>
    </row>
    <row r="157" spans="1:14" s="50" customFormat="1" ht="15.75">
      <c r="A157" s="62"/>
      <c r="B157" s="61"/>
      <c r="C157" s="61" t="s">
        <v>256</v>
      </c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</row>
    <row r="158" spans="1:14" s="50" customFormat="1" ht="15.75">
      <c r="A158" s="62"/>
      <c r="B158" s="61"/>
      <c r="C158" s="58" t="s">
        <v>257</v>
      </c>
      <c r="D158" s="61"/>
      <c r="E158" s="172">
        <v>1</v>
      </c>
      <c r="F158" s="172"/>
      <c r="G158" s="172"/>
      <c r="H158" s="172"/>
      <c r="I158" s="61"/>
      <c r="J158" s="61"/>
      <c r="K158" s="61"/>
      <c r="L158" s="61"/>
      <c r="M158" s="61"/>
      <c r="N158" s="61"/>
    </row>
    <row r="159" spans="1:14" s="50" customFormat="1" ht="15.75">
      <c r="A159" s="62"/>
      <c r="B159" s="61"/>
      <c r="C159" s="58" t="s">
        <v>96</v>
      </c>
      <c r="D159" s="61"/>
      <c r="E159" s="173">
        <v>12000</v>
      </c>
      <c r="F159" s="172"/>
      <c r="G159" s="135">
        <f>E159*E158</f>
        <v>12000</v>
      </c>
      <c r="H159" s="172"/>
      <c r="I159" s="61"/>
      <c r="J159" s="61"/>
      <c r="K159" s="61"/>
      <c r="L159" s="61"/>
      <c r="M159" s="61"/>
      <c r="N159" s="61"/>
    </row>
    <row r="160" spans="1:14" s="50" customFormat="1" ht="15.75">
      <c r="A160" s="62"/>
      <c r="B160" s="61"/>
      <c r="C160" s="58"/>
      <c r="D160" s="61"/>
      <c r="E160" s="174"/>
      <c r="F160" s="61"/>
      <c r="H160" s="61"/>
      <c r="I160" s="61"/>
      <c r="J160" s="61"/>
      <c r="K160" s="61"/>
      <c r="L160" s="61"/>
      <c r="M160" s="61"/>
      <c r="N160" s="61"/>
    </row>
    <row r="161" spans="1:14" s="50" customFormat="1" ht="15.75">
      <c r="A161" s="62"/>
      <c r="B161" s="61"/>
      <c r="C161" s="58"/>
      <c r="D161" s="61"/>
      <c r="E161" s="174"/>
      <c r="F161" s="61"/>
      <c r="H161" s="61"/>
      <c r="I161" s="61"/>
      <c r="J161" s="61"/>
      <c r="K161" s="61"/>
      <c r="L161" s="61"/>
      <c r="M161" s="61"/>
      <c r="N161" s="61"/>
    </row>
    <row r="162" spans="1:14" s="50" customFormat="1" ht="15.75">
      <c r="A162" s="62"/>
      <c r="B162" s="61"/>
      <c r="C162" s="61"/>
      <c r="D162" s="61"/>
      <c r="E162" s="61" t="s">
        <v>61</v>
      </c>
      <c r="F162" s="61"/>
      <c r="G162" s="61"/>
      <c r="H162" s="61"/>
      <c r="I162" s="61"/>
      <c r="J162" s="61"/>
      <c r="K162" s="61"/>
      <c r="L162" s="61"/>
      <c r="M162" s="61"/>
      <c r="N162" s="61"/>
    </row>
    <row r="163" spans="1:14" s="50" customFormat="1" ht="15.75">
      <c r="A163" s="62"/>
      <c r="B163" s="61"/>
      <c r="C163" s="61"/>
      <c r="D163" s="61"/>
      <c r="E163" s="61" t="s">
        <v>61</v>
      </c>
      <c r="F163" s="61"/>
      <c r="G163" s="61" t="s">
        <v>61</v>
      </c>
      <c r="H163" s="61"/>
      <c r="I163" s="61"/>
      <c r="J163" s="61"/>
      <c r="K163" s="61"/>
      <c r="L163" s="61"/>
      <c r="M163" s="61"/>
      <c r="N163" s="61"/>
    </row>
    <row r="164" spans="1:14" s="50" customFormat="1" ht="15.75">
      <c r="A164" s="171"/>
      <c r="B164" s="60" t="s">
        <v>314</v>
      </c>
      <c r="C164" s="60" t="str">
        <f>"RESUMO "&amp;B153</f>
        <v>RESUMO OUTROS VEÍCULOS E EQIUPAMENTOS </v>
      </c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</row>
    <row r="165" spans="1:14" s="50" customFormat="1" ht="15.75">
      <c r="A165" s="62"/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</row>
    <row r="166" spans="1:14" s="50" customFormat="1" ht="15.75">
      <c r="A166" s="62"/>
      <c r="B166" s="61"/>
      <c r="C166" s="175" t="s">
        <v>73</v>
      </c>
      <c r="D166" s="103"/>
      <c r="E166" s="103"/>
      <c r="F166" s="103"/>
      <c r="G166" s="106">
        <f>G159</f>
        <v>12000</v>
      </c>
      <c r="H166" s="61"/>
      <c r="I166" s="61"/>
      <c r="J166" s="61"/>
      <c r="K166" s="61"/>
      <c r="L166" s="61"/>
      <c r="M166" s="61"/>
      <c r="N166" s="61"/>
    </row>
    <row r="167" spans="1:14" s="50" customFormat="1" ht="15.75">
      <c r="A167" s="62"/>
      <c r="B167" s="61"/>
      <c r="C167" s="103"/>
      <c r="D167" s="103"/>
      <c r="E167" s="103"/>
      <c r="F167" s="103"/>
      <c r="G167" s="106"/>
      <c r="H167" s="61"/>
      <c r="I167" s="135">
        <f>SUM(G166:G167)</f>
        <v>12000</v>
      </c>
      <c r="J167" s="61"/>
      <c r="K167" s="61" t="s">
        <v>96</v>
      </c>
      <c r="L167" s="61"/>
      <c r="M167" s="61"/>
      <c r="N167" s="61"/>
    </row>
    <row r="168" spans="1:14" s="50" customFormat="1" ht="15.75">
      <c r="A168" s="62"/>
      <c r="B168" s="61"/>
      <c r="C168" s="58"/>
      <c r="D168" s="61"/>
      <c r="E168" s="135"/>
      <c r="F168" s="61"/>
      <c r="G168" s="135"/>
      <c r="H168" s="61"/>
      <c r="I168" s="135"/>
      <c r="J168" s="61"/>
      <c r="K168" s="61"/>
      <c r="L168" s="61"/>
      <c r="M168" s="61"/>
      <c r="N168" s="61"/>
    </row>
    <row r="169" spans="1:14" ht="15.75">
      <c r="A169" s="62"/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</row>
    <row r="170" spans="1:14" ht="15.75">
      <c r="A170" s="62" t="s">
        <v>246</v>
      </c>
      <c r="B170" s="60" t="s">
        <v>264</v>
      </c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</row>
    <row r="171" spans="1:14" ht="15.75">
      <c r="A171" s="62"/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</row>
    <row r="172" spans="1:14" ht="15.75">
      <c r="A172" s="62"/>
      <c r="B172" s="61"/>
      <c r="C172" s="61" t="str">
        <f>C9</f>
        <v>MÃO-DE-OBRA DIRETA</v>
      </c>
      <c r="D172" s="61"/>
      <c r="E172" s="61"/>
      <c r="F172" s="61"/>
      <c r="G172" s="135">
        <f>$I$67</f>
        <v>10755.54</v>
      </c>
      <c r="H172" s="61"/>
      <c r="I172" s="61"/>
      <c r="J172" s="61"/>
      <c r="K172" s="61"/>
      <c r="L172" s="61"/>
      <c r="M172" s="61"/>
      <c r="N172" s="61"/>
    </row>
    <row r="173" spans="1:14" ht="15.75">
      <c r="A173" s="62"/>
      <c r="B173" s="61"/>
      <c r="C173" s="61" t="str">
        <f>B69</f>
        <v>UNIFORMES</v>
      </c>
      <c r="D173" s="61"/>
      <c r="E173" s="61"/>
      <c r="F173" s="61"/>
      <c r="G173" s="135">
        <f>K119</f>
        <v>335.84000000000003</v>
      </c>
      <c r="H173" s="61"/>
      <c r="I173" s="61"/>
      <c r="J173" s="61"/>
      <c r="K173" s="61"/>
      <c r="L173" s="61"/>
      <c r="M173" s="61"/>
      <c r="N173" s="61"/>
    </row>
    <row r="174" spans="1:14" ht="15.75">
      <c r="A174" s="62"/>
      <c r="B174" s="61"/>
      <c r="C174" s="61" t="str">
        <f>B125</f>
        <v>FERRAMENTAS E MATERIAIS</v>
      </c>
      <c r="D174" s="61"/>
      <c r="E174" s="61"/>
      <c r="F174" s="61"/>
      <c r="G174" s="135">
        <f>K149</f>
        <v>595.4</v>
      </c>
      <c r="H174" s="61"/>
      <c r="L174" s="61"/>
      <c r="M174" s="61"/>
      <c r="N174" s="61"/>
    </row>
    <row r="175" spans="1:14" ht="15.75">
      <c r="A175" s="62"/>
      <c r="B175" s="61"/>
      <c r="C175" s="135" t="str">
        <f>B153</f>
        <v>OUTROS VEÍCULOS E EQIUPAMENTOS </v>
      </c>
      <c r="D175" s="61"/>
      <c r="E175" s="61"/>
      <c r="F175" s="61"/>
      <c r="G175" s="135">
        <f>I167</f>
        <v>12000</v>
      </c>
      <c r="H175" s="61"/>
      <c r="I175" s="166"/>
      <c r="J175" s="61"/>
      <c r="K175" s="61"/>
      <c r="L175" s="61"/>
      <c r="M175" s="61"/>
      <c r="N175" s="61"/>
    </row>
    <row r="176" spans="1:14" ht="15.75">
      <c r="A176" s="62"/>
      <c r="B176" s="61"/>
      <c r="C176" s="61"/>
      <c r="D176" s="61"/>
      <c r="E176" s="61"/>
      <c r="F176" s="61"/>
      <c r="G176" s="135"/>
      <c r="H176" s="61"/>
      <c r="I176" s="166">
        <f>SUM(G172:G175)</f>
        <v>23686.78</v>
      </c>
      <c r="J176" s="61"/>
      <c r="K176" s="61" t="s">
        <v>96</v>
      </c>
      <c r="L176" s="61"/>
      <c r="M176" s="61"/>
      <c r="N176" s="61"/>
    </row>
    <row r="177" spans="1:14" ht="15.75">
      <c r="A177" s="62"/>
      <c r="B177" s="61"/>
      <c r="C177" s="61"/>
      <c r="D177" s="61"/>
      <c r="E177" s="61"/>
      <c r="F177" s="61"/>
      <c r="G177" s="106"/>
      <c r="H177" s="61"/>
      <c r="I177" s="173"/>
      <c r="J177" s="61"/>
      <c r="K177" s="61"/>
      <c r="L177" s="61"/>
      <c r="M177" s="61"/>
      <c r="N177" s="61"/>
    </row>
    <row r="178" spans="1:13" ht="15.75">
      <c r="A178" s="62"/>
      <c r="B178" s="61"/>
      <c r="C178" s="61"/>
      <c r="D178" s="61"/>
      <c r="E178" s="61"/>
      <c r="F178" s="61"/>
      <c r="G178" s="135"/>
      <c r="H178" s="61"/>
      <c r="I178" s="166"/>
      <c r="J178" s="61"/>
      <c r="K178" s="61"/>
      <c r="L178" s="61"/>
      <c r="M178" s="61"/>
    </row>
    <row r="179" spans="1:13" ht="15.75">
      <c r="A179" s="62" t="s">
        <v>252</v>
      </c>
      <c r="B179" s="164" t="s">
        <v>266</v>
      </c>
      <c r="D179" s="61"/>
      <c r="E179" s="61"/>
      <c r="F179" s="61"/>
      <c r="G179" s="61"/>
      <c r="H179" s="61"/>
      <c r="I179" s="61"/>
      <c r="J179" s="61"/>
      <c r="K179" s="61"/>
      <c r="L179" s="61"/>
      <c r="M179" s="61"/>
    </row>
    <row r="180" spans="1:13" ht="15.75">
      <c r="A180" s="62"/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</row>
    <row r="181" spans="1:13" ht="15.75">
      <c r="A181" s="62"/>
      <c r="B181" s="61"/>
      <c r="C181" s="61" t="s">
        <v>267</v>
      </c>
      <c r="D181" s="61"/>
      <c r="E181" s="61"/>
      <c r="F181" s="61"/>
      <c r="G181" s="135"/>
      <c r="H181" s="61"/>
      <c r="I181" s="166">
        <f>I176</f>
        <v>23686.78</v>
      </c>
      <c r="J181" s="61"/>
      <c r="K181" s="61" t="s">
        <v>96</v>
      </c>
      <c r="L181" s="61"/>
      <c r="M181" s="61"/>
    </row>
    <row r="182" spans="1:13" ht="15.75">
      <c r="A182" s="62"/>
      <c r="B182" s="61"/>
      <c r="C182" s="58"/>
      <c r="D182" s="61"/>
      <c r="E182" s="176"/>
      <c r="F182" s="61"/>
      <c r="G182" s="135"/>
      <c r="H182" s="61"/>
      <c r="I182" s="135"/>
      <c r="J182" s="61"/>
      <c r="K182" s="61"/>
      <c r="L182" s="61"/>
      <c r="M182" s="166"/>
    </row>
    <row r="183" spans="1:13" ht="15.75" hidden="1">
      <c r="A183" s="62" t="s">
        <v>263</v>
      </c>
      <c r="B183" s="60" t="s">
        <v>268</v>
      </c>
      <c r="C183" s="60"/>
      <c r="D183" s="61"/>
      <c r="E183" s="61"/>
      <c r="F183" s="61"/>
      <c r="G183" s="61"/>
      <c r="H183" s="61"/>
      <c r="I183" s="61"/>
      <c r="J183" s="61"/>
      <c r="K183" s="61"/>
      <c r="L183" s="61"/>
      <c r="M183" s="61"/>
    </row>
    <row r="184" spans="1:13" ht="15.75" hidden="1">
      <c r="A184" s="62"/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</row>
    <row r="185" spans="1:13" ht="15.75" hidden="1">
      <c r="A185" s="62"/>
      <c r="B185" s="177">
        <v>0</v>
      </c>
      <c r="C185" s="178" t="s">
        <v>269</v>
      </c>
      <c r="D185" s="61"/>
      <c r="E185" s="61"/>
      <c r="F185" s="61"/>
      <c r="G185" s="61"/>
      <c r="H185" s="61"/>
      <c r="I185" s="61"/>
      <c r="J185" s="61"/>
      <c r="K185" s="135"/>
      <c r="L185" s="61"/>
      <c r="M185" s="61"/>
    </row>
    <row r="186" spans="1:13" ht="15.75" hidden="1">
      <c r="A186" s="62"/>
      <c r="B186" s="61"/>
      <c r="C186" s="61" t="s">
        <v>270</v>
      </c>
      <c r="D186" s="61"/>
      <c r="E186" s="61"/>
      <c r="F186" s="61"/>
      <c r="G186" s="61"/>
      <c r="H186" s="61"/>
      <c r="I186" s="61"/>
      <c r="J186" s="61"/>
      <c r="K186" s="61"/>
      <c r="L186" s="61"/>
      <c r="M186" s="61"/>
    </row>
    <row r="187" spans="1:13" ht="15.75" hidden="1">
      <c r="A187" s="62"/>
      <c r="B187" s="61"/>
      <c r="C187" s="61" t="s">
        <v>271</v>
      </c>
      <c r="D187" s="61"/>
      <c r="E187" s="61"/>
      <c r="F187" s="61"/>
      <c r="G187" s="61"/>
      <c r="H187" s="61"/>
      <c r="I187" s="61"/>
      <c r="J187" s="61"/>
      <c r="K187" s="61"/>
      <c r="L187" s="61"/>
      <c r="M187" s="61"/>
    </row>
    <row r="188" spans="1:13" ht="15.75" hidden="1">
      <c r="A188" s="62"/>
      <c r="B188" s="61"/>
      <c r="C188" s="61"/>
      <c r="D188" s="61"/>
      <c r="E188" s="61"/>
      <c r="F188" s="61"/>
      <c r="G188" s="61"/>
      <c r="H188" s="61"/>
      <c r="I188" s="61"/>
      <c r="J188" s="61"/>
      <c r="K188" s="61"/>
      <c r="L188" s="61"/>
      <c r="M188" s="61"/>
    </row>
    <row r="189" spans="1:13" ht="15.75" hidden="1">
      <c r="A189" s="62"/>
      <c r="B189" s="61"/>
      <c r="C189" s="61" t="s">
        <v>272</v>
      </c>
      <c r="D189" s="61"/>
      <c r="E189" s="61"/>
      <c r="F189" s="61"/>
      <c r="G189" s="135">
        <f>I181</f>
        <v>23686.78</v>
      </c>
      <c r="H189" s="61"/>
      <c r="I189" s="61"/>
      <c r="J189" s="61"/>
      <c r="K189" s="61"/>
      <c r="L189" s="61"/>
      <c r="M189" s="61"/>
    </row>
    <row r="190" spans="1:13" ht="15.75" hidden="1">
      <c r="A190" s="62"/>
      <c r="B190" s="61"/>
      <c r="C190" s="165"/>
      <c r="D190" s="61"/>
      <c r="E190" s="61"/>
      <c r="F190" s="61"/>
      <c r="G190" s="135"/>
      <c r="H190" s="61"/>
      <c r="I190" s="135">
        <f>SUM(G189)</f>
        <v>23686.78</v>
      </c>
      <c r="J190" s="61"/>
      <c r="K190" s="61" t="s">
        <v>96</v>
      </c>
      <c r="L190" s="61"/>
      <c r="M190" s="61"/>
    </row>
    <row r="191" spans="1:13" ht="15.75" hidden="1">
      <c r="A191" s="62"/>
      <c r="B191" s="61"/>
      <c r="C191" s="61"/>
      <c r="D191" s="61"/>
      <c r="E191" s="61"/>
      <c r="F191" s="61"/>
      <c r="G191" s="61" t="s">
        <v>61</v>
      </c>
      <c r="H191" s="61"/>
      <c r="I191" s="61"/>
      <c r="J191" s="61"/>
      <c r="K191" s="61"/>
      <c r="L191" s="61"/>
      <c r="M191" s="61"/>
    </row>
    <row r="192" spans="1:13" ht="15.75" hidden="1">
      <c r="A192" s="62"/>
      <c r="B192" s="61"/>
      <c r="C192" s="61"/>
      <c r="D192" s="61"/>
      <c r="E192" s="61"/>
      <c r="F192" s="61"/>
      <c r="G192" s="61" t="s">
        <v>61</v>
      </c>
      <c r="H192" s="61"/>
      <c r="I192" s="61" t="s">
        <v>61</v>
      </c>
      <c r="J192" s="61"/>
      <c r="K192" s="61"/>
      <c r="L192" s="61"/>
      <c r="M192" s="61"/>
    </row>
    <row r="193" spans="1:13" ht="15.75" hidden="1">
      <c r="A193" s="62"/>
      <c r="B193" s="61"/>
      <c r="C193" s="58" t="s">
        <v>273</v>
      </c>
      <c r="D193" s="61"/>
      <c r="E193" s="61"/>
      <c r="F193" s="61"/>
      <c r="G193" s="135">
        <f>I190</f>
        <v>23686.78</v>
      </c>
      <c r="H193" s="61"/>
      <c r="I193" s="61"/>
      <c r="J193" s="61"/>
      <c r="K193" s="61"/>
      <c r="L193" s="61"/>
      <c r="M193" s="61"/>
    </row>
    <row r="194" spans="1:13" ht="15.75" hidden="1">
      <c r="A194" s="62"/>
      <c r="B194" s="61"/>
      <c r="C194" s="58" t="s">
        <v>274</v>
      </c>
      <c r="D194" s="61"/>
      <c r="E194" s="61"/>
      <c r="F194" s="61"/>
      <c r="G194" s="178">
        <f>B185</f>
        <v>0</v>
      </c>
      <c r="H194" s="61"/>
      <c r="I194" s="135">
        <f>ROUND(G194*G193,2)</f>
        <v>0</v>
      </c>
      <c r="J194" s="61"/>
      <c r="K194" s="61" t="s">
        <v>96</v>
      </c>
      <c r="L194" s="61"/>
      <c r="M194" s="61"/>
    </row>
    <row r="195" spans="1:13" ht="15.75" hidden="1">
      <c r="A195" s="62"/>
      <c r="B195" s="61"/>
      <c r="C195" s="61"/>
      <c r="D195" s="61"/>
      <c r="E195" s="61"/>
      <c r="F195" s="61"/>
      <c r="G195" s="61" t="s">
        <v>61</v>
      </c>
      <c r="H195" s="61"/>
      <c r="I195" s="61"/>
      <c r="J195" s="61"/>
      <c r="K195" s="61"/>
      <c r="L195" s="61"/>
      <c r="M195" s="61"/>
    </row>
    <row r="196" spans="1:13" ht="15.75">
      <c r="A196" s="62" t="s">
        <v>263</v>
      </c>
      <c r="B196" s="60" t="s">
        <v>276</v>
      </c>
      <c r="D196" s="61"/>
      <c r="E196" s="61"/>
      <c r="F196" s="61"/>
      <c r="G196" s="61"/>
      <c r="H196" s="61"/>
      <c r="I196" s="61"/>
      <c r="J196" s="61"/>
      <c r="K196" s="61"/>
      <c r="L196" s="61"/>
      <c r="M196" s="61"/>
    </row>
    <row r="197" spans="1:13" ht="15.75">
      <c r="A197" s="62"/>
      <c r="B197" s="61"/>
      <c r="C197" s="61"/>
      <c r="D197" s="61"/>
      <c r="E197" s="61"/>
      <c r="F197" s="61"/>
      <c r="G197" s="61"/>
      <c r="H197" s="61"/>
      <c r="I197" s="61"/>
      <c r="J197" s="61"/>
      <c r="K197" s="61"/>
      <c r="L197" s="61"/>
      <c r="M197" s="61"/>
    </row>
    <row r="198" spans="1:13" ht="15.75">
      <c r="A198" s="62"/>
      <c r="B198" s="61"/>
      <c r="C198" s="178">
        <v>0.1</v>
      </c>
      <c r="D198" s="61"/>
      <c r="E198" s="279" t="s">
        <v>277</v>
      </c>
      <c r="F198" s="61"/>
      <c r="G198" s="61"/>
      <c r="H198" s="61"/>
      <c r="I198" s="61"/>
      <c r="J198" s="61"/>
      <c r="K198" s="61"/>
      <c r="L198" s="61"/>
      <c r="M198" s="61"/>
    </row>
    <row r="199" spans="1:13" ht="15.75">
      <c r="A199" s="62"/>
      <c r="B199" s="61"/>
      <c r="C199" s="61"/>
      <c r="D199" s="61"/>
      <c r="E199" s="61"/>
      <c r="F199" s="61"/>
      <c r="G199" s="61"/>
      <c r="H199" s="61"/>
      <c r="I199" s="61"/>
      <c r="J199" s="61"/>
      <c r="K199" s="61"/>
      <c r="L199" s="61"/>
      <c r="M199" s="61"/>
    </row>
    <row r="200" spans="1:13" ht="15.75">
      <c r="A200" s="62"/>
      <c r="B200" s="61"/>
      <c r="C200" s="61" t="s">
        <v>278</v>
      </c>
      <c r="D200" s="61"/>
      <c r="E200" s="61"/>
      <c r="F200" s="61"/>
      <c r="G200" s="135">
        <f>I181+I194</f>
        <v>23686.78</v>
      </c>
      <c r="H200" s="61"/>
      <c r="I200" s="61"/>
      <c r="J200" s="61"/>
      <c r="K200" s="61"/>
      <c r="L200" s="61"/>
      <c r="M200" s="61"/>
    </row>
    <row r="201" spans="1:13" ht="15.75">
      <c r="A201" s="62"/>
      <c r="B201" s="61"/>
      <c r="C201" s="61" t="s">
        <v>279</v>
      </c>
      <c r="D201" s="61"/>
      <c r="E201" s="61"/>
      <c r="F201" s="61"/>
      <c r="G201" s="178">
        <f>C198</f>
        <v>0.1</v>
      </c>
      <c r="H201" s="61"/>
      <c r="I201" s="135">
        <f>ROUND(G201*G200,2)</f>
        <v>2368.68</v>
      </c>
      <c r="J201" s="61"/>
      <c r="K201" s="61" t="s">
        <v>96</v>
      </c>
      <c r="L201" s="61"/>
      <c r="M201" s="61"/>
    </row>
    <row r="202" spans="1:13" ht="15.75">
      <c r="A202" s="62"/>
      <c r="B202" s="61"/>
      <c r="C202" s="61"/>
      <c r="D202" s="61"/>
      <c r="E202" s="61"/>
      <c r="F202" s="61"/>
      <c r="G202" s="61" t="s">
        <v>61</v>
      </c>
      <c r="H202" s="61"/>
      <c r="I202" s="61"/>
      <c r="J202" s="61"/>
      <c r="K202" s="61"/>
      <c r="L202" s="61"/>
      <c r="M202" s="61"/>
    </row>
    <row r="203" spans="1:13" ht="15.75">
      <c r="A203" s="62"/>
      <c r="B203" s="61"/>
      <c r="C203" s="61"/>
      <c r="D203" s="61"/>
      <c r="E203" s="61"/>
      <c r="F203" s="61"/>
      <c r="G203" s="61"/>
      <c r="H203" s="61"/>
      <c r="I203" s="61"/>
      <c r="J203" s="61"/>
      <c r="K203" s="61"/>
      <c r="L203" s="61"/>
      <c r="M203" s="61"/>
    </row>
    <row r="204" spans="1:13" ht="15.75">
      <c r="A204" s="62" t="s">
        <v>265</v>
      </c>
      <c r="B204" s="60" t="s">
        <v>281</v>
      </c>
      <c r="D204" s="61"/>
      <c r="E204" s="61"/>
      <c r="F204" s="61"/>
      <c r="G204" s="61"/>
      <c r="H204" s="61"/>
      <c r="I204" s="61"/>
      <c r="J204" s="61"/>
      <c r="K204" s="61"/>
      <c r="L204" s="61"/>
      <c r="M204" s="61"/>
    </row>
    <row r="205" spans="1:13" ht="15.75">
      <c r="A205" s="62"/>
      <c r="B205" s="61"/>
      <c r="C205" s="61"/>
      <c r="D205" s="61"/>
      <c r="E205" s="61"/>
      <c r="F205" s="61"/>
      <c r="G205" s="61"/>
      <c r="H205" s="61"/>
      <c r="I205" s="61"/>
      <c r="J205" s="61"/>
      <c r="K205" s="61"/>
      <c r="L205" s="61"/>
      <c r="M205" s="61"/>
    </row>
    <row r="206" spans="1:13" ht="15.75">
      <c r="A206" s="62"/>
      <c r="B206" s="61"/>
      <c r="C206" s="61" t="s">
        <v>272</v>
      </c>
      <c r="D206" s="61"/>
      <c r="E206" s="61"/>
      <c r="F206" s="61"/>
      <c r="G206" s="135">
        <f>G189</f>
        <v>23686.78</v>
      </c>
      <c r="H206" s="135"/>
      <c r="I206" s="135"/>
      <c r="J206" s="61"/>
      <c r="K206" s="61"/>
      <c r="L206" s="61"/>
      <c r="M206" s="61"/>
    </row>
    <row r="207" spans="1:13" ht="15.75" hidden="1">
      <c r="A207" s="62"/>
      <c r="B207" s="61"/>
      <c r="C207" s="61" t="s">
        <v>282</v>
      </c>
      <c r="D207" s="61"/>
      <c r="E207" s="61"/>
      <c r="F207" s="61"/>
      <c r="G207" s="135">
        <f>I194</f>
        <v>0</v>
      </c>
      <c r="H207" s="135"/>
      <c r="I207" s="135"/>
      <c r="J207" s="61"/>
      <c r="K207" s="61"/>
      <c r="L207" s="61"/>
      <c r="M207" s="61"/>
    </row>
    <row r="208" spans="1:13" ht="15.75">
      <c r="A208" s="62"/>
      <c r="B208" s="61"/>
      <c r="C208" s="61" t="s">
        <v>283</v>
      </c>
      <c r="D208" s="61"/>
      <c r="E208" s="61"/>
      <c r="F208" s="61"/>
      <c r="G208" s="135">
        <f>I201</f>
        <v>2368.68</v>
      </c>
      <c r="H208" s="135"/>
      <c r="I208" s="135">
        <f>SUM(G206:G208)</f>
        <v>26055.46</v>
      </c>
      <c r="J208" s="61"/>
      <c r="K208" s="61" t="s">
        <v>96</v>
      </c>
      <c r="L208" s="61"/>
      <c r="M208" s="61"/>
    </row>
    <row r="209" spans="1:13" ht="15.75">
      <c r="A209" s="62"/>
      <c r="B209" s="61"/>
      <c r="C209" s="61"/>
      <c r="D209" s="61"/>
      <c r="E209" s="61"/>
      <c r="F209" s="61"/>
      <c r="G209" s="135" t="s">
        <v>61</v>
      </c>
      <c r="H209" s="135"/>
      <c r="I209" s="135"/>
      <c r="J209" s="61"/>
      <c r="K209" s="61"/>
      <c r="L209" s="61"/>
      <c r="M209" s="61"/>
    </row>
    <row r="210" spans="1:13" ht="15.75">
      <c r="A210" s="62" t="s">
        <v>275</v>
      </c>
      <c r="B210" s="164" t="s">
        <v>285</v>
      </c>
      <c r="D210" s="61"/>
      <c r="E210" s="61"/>
      <c r="F210" s="61"/>
      <c r="G210" s="61"/>
      <c r="H210" s="61"/>
      <c r="I210" s="61"/>
      <c r="J210" s="61"/>
      <c r="K210" s="61"/>
      <c r="L210" s="61"/>
      <c r="M210" s="61"/>
    </row>
    <row r="211" spans="1:13" ht="15.75">
      <c r="A211" s="62"/>
      <c r="B211" s="61"/>
      <c r="C211" s="61"/>
      <c r="D211" s="61"/>
      <c r="E211" s="61"/>
      <c r="F211" s="61"/>
      <c r="G211" s="61"/>
      <c r="H211" s="61"/>
      <c r="I211" s="61"/>
      <c r="J211" s="61"/>
      <c r="K211" s="61"/>
      <c r="L211" s="61"/>
      <c r="M211" s="61"/>
    </row>
    <row r="212" spans="1:13" ht="15.75">
      <c r="A212" s="62"/>
      <c r="B212" s="61"/>
      <c r="C212" s="61" t="s">
        <v>286</v>
      </c>
      <c r="D212" s="61"/>
      <c r="E212" s="61"/>
      <c r="F212" s="61"/>
      <c r="G212" s="61"/>
      <c r="H212" s="61"/>
      <c r="I212" s="61"/>
      <c r="J212" s="61"/>
      <c r="K212" s="61"/>
      <c r="L212" s="61"/>
      <c r="M212" s="61"/>
    </row>
    <row r="213" spans="1:13" ht="15.75">
      <c r="A213" s="62"/>
      <c r="B213" s="61"/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1"/>
    </row>
    <row r="214" spans="1:13" ht="15.75">
      <c r="A214" s="62"/>
      <c r="B214" s="61"/>
      <c r="C214" s="61" t="s">
        <v>287</v>
      </c>
      <c r="D214" s="61"/>
      <c r="E214" s="178">
        <v>0.03</v>
      </c>
      <c r="F214" s="61"/>
      <c r="G214" s="61"/>
      <c r="H214" s="61"/>
      <c r="I214" s="61"/>
      <c r="J214" s="61"/>
      <c r="K214" s="61"/>
      <c r="L214" s="61"/>
      <c r="M214" s="61"/>
    </row>
    <row r="215" spans="1:13" ht="15.75">
      <c r="A215" s="62"/>
      <c r="B215" s="61"/>
      <c r="C215" s="58" t="s">
        <v>288</v>
      </c>
      <c r="D215" s="61"/>
      <c r="E215" s="178">
        <v>0.05</v>
      </c>
      <c r="F215" s="61"/>
      <c r="G215" s="61"/>
      <c r="H215" s="61"/>
      <c r="I215" s="61"/>
      <c r="J215" s="61"/>
      <c r="K215" s="61"/>
      <c r="L215" s="61"/>
      <c r="M215" s="61"/>
    </row>
    <row r="216" spans="1:13" ht="15.75">
      <c r="A216" s="62"/>
      <c r="B216" s="61"/>
      <c r="C216" s="58" t="s">
        <v>289</v>
      </c>
      <c r="D216" s="61"/>
      <c r="E216" s="178">
        <v>0.0165</v>
      </c>
      <c r="F216" s="61"/>
      <c r="G216" s="61"/>
      <c r="H216" s="61"/>
      <c r="I216" s="61"/>
      <c r="J216" s="61"/>
      <c r="K216" s="61"/>
      <c r="L216" s="61"/>
      <c r="M216" s="61"/>
    </row>
    <row r="217" spans="1:13" ht="15.75">
      <c r="A217" s="62"/>
      <c r="B217" s="61"/>
      <c r="C217" s="58" t="s">
        <v>290</v>
      </c>
      <c r="D217" s="61"/>
      <c r="E217" s="178">
        <v>0.076</v>
      </c>
      <c r="F217" s="61"/>
      <c r="G217" s="61"/>
      <c r="H217" s="61"/>
      <c r="I217" s="61"/>
      <c r="J217" s="61"/>
      <c r="K217" s="61"/>
      <c r="L217" s="61"/>
      <c r="M217" s="61"/>
    </row>
    <row r="218" spans="1:13" ht="15.75">
      <c r="A218" s="62"/>
      <c r="B218" s="61"/>
      <c r="C218" s="58"/>
      <c r="D218" s="61"/>
      <c r="E218" s="178"/>
      <c r="F218" s="61"/>
      <c r="G218" s="61"/>
      <c r="H218" s="61"/>
      <c r="I218" s="61"/>
      <c r="J218" s="61"/>
      <c r="K218" s="61"/>
      <c r="L218" s="61"/>
      <c r="M218" s="61"/>
    </row>
    <row r="219" spans="1:13" ht="15.75">
      <c r="A219" s="62"/>
      <c r="B219" s="61"/>
      <c r="C219" s="61"/>
      <c r="D219" s="61"/>
      <c r="E219" s="61"/>
      <c r="F219" s="61"/>
      <c r="G219" s="58" t="s">
        <v>291</v>
      </c>
      <c r="H219" s="61"/>
      <c r="I219" s="135">
        <f>ROUND((1/(1-E215-E216-E217-E214)-1)*I208,2)</f>
        <v>5431.5</v>
      </c>
      <c r="J219" s="61"/>
      <c r="K219" s="61"/>
      <c r="L219" s="61"/>
      <c r="M219" s="61"/>
    </row>
    <row r="220" spans="1:13" ht="15.75">
      <c r="A220" s="62"/>
      <c r="B220" s="61"/>
      <c r="C220" s="61"/>
      <c r="D220" s="61"/>
      <c r="E220" s="61"/>
      <c r="F220" s="61"/>
      <c r="G220" s="135"/>
      <c r="H220" s="61"/>
      <c r="I220" s="135"/>
      <c r="J220" s="61"/>
      <c r="K220" s="61"/>
      <c r="L220" s="61"/>
      <c r="M220" s="61"/>
    </row>
    <row r="221" spans="1:13" ht="15.75">
      <c r="A221" s="62" t="s">
        <v>280</v>
      </c>
      <c r="B221" s="60" t="s">
        <v>317</v>
      </c>
      <c r="D221" s="61"/>
      <c r="E221" s="61"/>
      <c r="F221" s="61"/>
      <c r="G221" s="61"/>
      <c r="H221" s="61"/>
      <c r="I221" s="61"/>
      <c r="J221" s="61"/>
      <c r="K221" s="61"/>
      <c r="L221" s="61"/>
      <c r="M221" s="61"/>
    </row>
    <row r="222" spans="1:13" ht="15.75">
      <c r="A222" s="62"/>
      <c r="B222" s="61"/>
      <c r="C222" s="61"/>
      <c r="D222" s="61"/>
      <c r="E222" s="61"/>
      <c r="F222" s="61"/>
      <c r="G222" s="61"/>
      <c r="H222" s="61"/>
      <c r="I222" s="135"/>
      <c r="J222" s="61"/>
      <c r="K222" s="61"/>
      <c r="L222" s="61"/>
      <c r="M222" s="61"/>
    </row>
    <row r="223" spans="1:13" ht="15.75">
      <c r="A223" s="62"/>
      <c r="B223" s="61"/>
      <c r="C223" s="61"/>
      <c r="D223" s="61"/>
      <c r="E223" s="58" t="s">
        <v>294</v>
      </c>
      <c r="F223" s="61"/>
      <c r="G223" s="61"/>
      <c r="H223" s="61"/>
      <c r="I223" s="181">
        <f>I208+I219</f>
        <v>31486.96</v>
      </c>
      <c r="J223" s="61"/>
      <c r="K223" s="61" t="s">
        <v>96</v>
      </c>
      <c r="L223" s="61"/>
      <c r="M223" s="61"/>
    </row>
    <row r="224" spans="1:13" ht="15.75">
      <c r="A224" s="62"/>
      <c r="B224" s="61"/>
      <c r="C224" s="61"/>
      <c r="D224" s="61"/>
      <c r="E224" s="58"/>
      <c r="F224" s="61"/>
      <c r="G224" s="180"/>
      <c r="H224" s="61"/>
      <c r="I224" s="61"/>
      <c r="J224" s="61"/>
      <c r="K224" s="61"/>
      <c r="L224" s="61"/>
      <c r="M224" s="61"/>
    </row>
    <row r="225" spans="7:14" ht="15.75">
      <c r="G225" s="61"/>
      <c r="H225" s="61"/>
      <c r="I225" s="61"/>
      <c r="J225" s="58"/>
      <c r="K225" s="61"/>
      <c r="L225" s="135"/>
      <c r="N225" s="61"/>
    </row>
  </sheetData>
  <sheetProtection/>
  <mergeCells count="2">
    <mergeCell ref="A1:N1"/>
    <mergeCell ref="A4:M4"/>
  </mergeCells>
  <printOptions horizontalCentered="1"/>
  <pageMargins left="0.98" right="0.2" top="0.79" bottom="0.79" header="0.51" footer="0.51"/>
  <pageSetup horizontalDpi="600" verticalDpi="600" orientation="portrait" paperSize="9" scale="54"/>
  <rowBreaks count="2" manualBreakCount="2">
    <brk id="68" max="255" man="1"/>
    <brk id="144" max="13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J43"/>
  <sheetViews>
    <sheetView view="pageBreakPreview" zoomScale="70" zoomScaleNormal="80" zoomScaleSheetLayoutView="70" workbookViewId="0" topLeftCell="A1">
      <selection activeCell="E10" sqref="E10"/>
    </sheetView>
  </sheetViews>
  <sheetFormatPr defaultColWidth="8.8515625" defaultRowHeight="12.75"/>
  <cols>
    <col min="1" max="1" width="3.00390625" style="1" customWidth="1"/>
    <col min="2" max="2" width="6.8515625" style="2" customWidth="1"/>
    <col min="3" max="3" width="45.00390625" style="1" customWidth="1"/>
    <col min="4" max="4" width="13.8515625" style="3" customWidth="1"/>
    <col min="5" max="5" width="15.7109375" style="3" customWidth="1"/>
    <col min="6" max="6" width="20.421875" style="3" customWidth="1"/>
    <col min="7" max="7" width="17.28125" style="1" customWidth="1"/>
    <col min="8" max="8" width="8.8515625" style="1" customWidth="1"/>
    <col min="9" max="9" width="15.28125" style="1" customWidth="1"/>
    <col min="10" max="10" width="14.421875" style="1" customWidth="1"/>
    <col min="11" max="16384" width="8.8515625" style="1" customWidth="1"/>
  </cols>
  <sheetData>
    <row r="2" spans="2:6" ht="20.25">
      <c r="B2" s="4" t="s">
        <v>336</v>
      </c>
      <c r="C2" s="5"/>
      <c r="D2" s="5"/>
      <c r="E2" s="5"/>
      <c r="F2" s="6"/>
    </row>
    <row r="3" spans="2:6" ht="4.5" customHeight="1">
      <c r="B3" s="7"/>
      <c r="C3" s="7"/>
      <c r="D3" s="7"/>
      <c r="E3" s="7"/>
      <c r="F3" s="7"/>
    </row>
    <row r="4" spans="2:6" ht="18">
      <c r="B4" s="8"/>
      <c r="C4" s="9"/>
      <c r="D4" s="9"/>
      <c r="E4" s="9"/>
      <c r="F4" s="10"/>
    </row>
    <row r="5" spans="2:6" ht="3.75" customHeight="1">
      <c r="B5" s="11"/>
      <c r="C5" s="11"/>
      <c r="D5" s="11"/>
      <c r="E5" s="11"/>
      <c r="F5" s="11"/>
    </row>
    <row r="6" spans="2:6" ht="3.75" customHeight="1">
      <c r="B6" s="11"/>
      <c r="C6" s="11"/>
      <c r="D6" s="11"/>
      <c r="E6" s="11"/>
      <c r="F6" s="11"/>
    </row>
    <row r="7" spans="2:10" ht="14.25">
      <c r="B7" s="12" t="s">
        <v>34</v>
      </c>
      <c r="C7" s="12" t="s">
        <v>35</v>
      </c>
      <c r="D7" s="13" t="s">
        <v>337</v>
      </c>
      <c r="E7" s="13" t="s">
        <v>338</v>
      </c>
      <c r="F7" s="13" t="s">
        <v>339</v>
      </c>
      <c r="I7" s="3"/>
      <c r="J7" s="3"/>
    </row>
    <row r="8" spans="2:10" ht="14.25">
      <c r="B8" s="14"/>
      <c r="C8" s="15"/>
      <c r="D8" s="16"/>
      <c r="E8" s="16"/>
      <c r="F8" s="17"/>
      <c r="I8" s="3"/>
      <c r="J8" s="3"/>
    </row>
    <row r="9" spans="2:10" ht="14.25">
      <c r="B9" s="18">
        <v>1</v>
      </c>
      <c r="C9" s="19" t="s">
        <v>340</v>
      </c>
      <c r="D9" s="16"/>
      <c r="E9" s="16"/>
      <c r="F9" s="20"/>
      <c r="I9" s="3"/>
      <c r="J9" s="3"/>
    </row>
    <row r="10" spans="2:10" ht="14.25">
      <c r="B10" s="14" t="s">
        <v>40</v>
      </c>
      <c r="C10" s="15" t="s">
        <v>341</v>
      </c>
      <c r="D10" s="16">
        <v>1</v>
      </c>
      <c r="E10" s="16">
        <f>8.5*937</f>
        <v>7964.5</v>
      </c>
      <c r="F10" s="21">
        <f aca="true" t="shared" si="0" ref="F10:F15">E10*D10</f>
        <v>7964.5</v>
      </c>
      <c r="I10" s="3"/>
      <c r="J10" s="3"/>
    </row>
    <row r="11" spans="2:10" ht="14.25">
      <c r="B11" s="14" t="s">
        <v>43</v>
      </c>
      <c r="C11" s="22" t="s">
        <v>342</v>
      </c>
      <c r="D11" s="23">
        <v>1</v>
      </c>
      <c r="E11" s="23">
        <v>3000</v>
      </c>
      <c r="F11" s="21">
        <f t="shared" si="0"/>
        <v>3000</v>
      </c>
      <c r="I11" s="3"/>
      <c r="J11" s="3"/>
    </row>
    <row r="12" spans="2:10" ht="14.25">
      <c r="B12" s="14" t="s">
        <v>46</v>
      </c>
      <c r="C12" s="22" t="s">
        <v>343</v>
      </c>
      <c r="D12" s="23">
        <v>1</v>
      </c>
      <c r="E12" s="23">
        <v>1600</v>
      </c>
      <c r="F12" s="21">
        <f t="shared" si="0"/>
        <v>1600</v>
      </c>
      <c r="I12" s="3"/>
      <c r="J12" s="3"/>
    </row>
    <row r="13" spans="2:10" ht="14.25">
      <c r="B13" s="14" t="s">
        <v>46</v>
      </c>
      <c r="C13" s="24" t="s">
        <v>344</v>
      </c>
      <c r="D13" s="23">
        <v>1</v>
      </c>
      <c r="E13" s="23">
        <v>1650</v>
      </c>
      <c r="F13" s="21">
        <f t="shared" si="0"/>
        <v>1650</v>
      </c>
      <c r="I13" s="3"/>
      <c r="J13" s="3"/>
    </row>
    <row r="14" spans="2:10" ht="14.25">
      <c r="B14" s="14" t="s">
        <v>49</v>
      </c>
      <c r="C14" s="24" t="s">
        <v>345</v>
      </c>
      <c r="D14" s="23">
        <v>1</v>
      </c>
      <c r="E14" s="23">
        <v>1350</v>
      </c>
      <c r="F14" s="21">
        <f t="shared" si="0"/>
        <v>1350</v>
      </c>
      <c r="I14" s="3"/>
      <c r="J14" s="3"/>
    </row>
    <row r="15" spans="2:10" ht="14.25">
      <c r="B15" s="14" t="s">
        <v>346</v>
      </c>
      <c r="C15" s="25" t="s">
        <v>347</v>
      </c>
      <c r="D15" s="23">
        <v>2</v>
      </c>
      <c r="E15" s="23">
        <v>1100</v>
      </c>
      <c r="F15" s="21">
        <f t="shared" si="0"/>
        <v>2200</v>
      </c>
      <c r="I15" s="3"/>
      <c r="J15" s="3"/>
    </row>
    <row r="16" spans="2:10" ht="14.25">
      <c r="B16" s="14"/>
      <c r="C16" s="25"/>
      <c r="D16" s="23"/>
      <c r="E16" s="23"/>
      <c r="F16" s="21"/>
      <c r="I16" s="3"/>
      <c r="J16" s="3"/>
    </row>
    <row r="17" spans="2:10" ht="14.25">
      <c r="B17" s="14"/>
      <c r="C17" s="26" t="s">
        <v>348</v>
      </c>
      <c r="D17" s="23"/>
      <c r="E17" s="23"/>
      <c r="F17" s="21">
        <f>SUM(F10:F15)</f>
        <v>17764.5</v>
      </c>
      <c r="I17" s="3"/>
      <c r="J17" s="3"/>
    </row>
    <row r="18" spans="2:10" ht="14.25">
      <c r="B18" s="14"/>
      <c r="C18" s="27"/>
      <c r="D18" s="27"/>
      <c r="E18" s="23"/>
      <c r="F18" s="21"/>
      <c r="J18" s="49"/>
    </row>
    <row r="19" spans="2:6" ht="12.75" customHeight="1">
      <c r="B19" s="18">
        <v>2</v>
      </c>
      <c r="C19" s="15" t="s">
        <v>349</v>
      </c>
      <c r="D19" s="28">
        <f>'Enc. Sociais'!$D$34</f>
        <v>0.8129000000000001</v>
      </c>
      <c r="E19" s="23"/>
      <c r="F19" s="21">
        <f>F17*D19</f>
        <v>14440.762050000001</v>
      </c>
    </row>
    <row r="20" spans="2:6" ht="12.75" customHeight="1">
      <c r="B20" s="18" t="s">
        <v>112</v>
      </c>
      <c r="C20" s="15" t="s">
        <v>350</v>
      </c>
      <c r="D20" s="28">
        <v>0.3</v>
      </c>
      <c r="E20" s="23"/>
      <c r="F20" s="21">
        <f>F17*D20</f>
        <v>5329.349999999999</v>
      </c>
    </row>
    <row r="21" spans="2:6" ht="12.75" customHeight="1">
      <c r="B21" s="14"/>
      <c r="C21" s="15"/>
      <c r="D21" s="29"/>
      <c r="E21" s="23"/>
      <c r="F21" s="21"/>
    </row>
    <row r="22" spans="2:6" ht="12.75" customHeight="1">
      <c r="B22" s="18">
        <v>3</v>
      </c>
      <c r="C22" s="19" t="s">
        <v>351</v>
      </c>
      <c r="D22" s="27"/>
      <c r="E22" s="23"/>
      <c r="F22" s="21"/>
    </row>
    <row r="23" spans="2:6" ht="12.75" customHeight="1">
      <c r="B23" s="14"/>
      <c r="C23" s="19"/>
      <c r="D23" s="27"/>
      <c r="E23" s="23"/>
      <c r="F23" s="21"/>
    </row>
    <row r="24" spans="2:6" ht="14.25">
      <c r="B24" s="14" t="s">
        <v>212</v>
      </c>
      <c r="C24" s="15" t="s">
        <v>352</v>
      </c>
      <c r="D24" s="27">
        <v>1</v>
      </c>
      <c r="E24" s="27">
        <v>1000</v>
      </c>
      <c r="F24" s="21">
        <f>E24*D24</f>
        <v>1000</v>
      </c>
    </row>
    <row r="25" spans="2:6" ht="14.25">
      <c r="B25" s="14" t="s">
        <v>213</v>
      </c>
      <c r="C25" s="15" t="s">
        <v>353</v>
      </c>
      <c r="D25" s="27">
        <v>1</v>
      </c>
      <c r="E25" s="27">
        <v>3500</v>
      </c>
      <c r="F25" s="21">
        <f aca="true" t="shared" si="1" ref="F25:F31">E25*D25</f>
        <v>3500</v>
      </c>
    </row>
    <row r="26" spans="2:6" ht="14.25">
      <c r="B26" s="14" t="s">
        <v>214</v>
      </c>
      <c r="C26" s="15" t="s">
        <v>354</v>
      </c>
      <c r="D26" s="27">
        <v>1</v>
      </c>
      <c r="E26" s="27">
        <v>350</v>
      </c>
      <c r="F26" s="21">
        <f t="shared" si="1"/>
        <v>350</v>
      </c>
    </row>
    <row r="27" spans="2:6" ht="14.25">
      <c r="B27" s="14" t="s">
        <v>216</v>
      </c>
      <c r="C27" s="15" t="s">
        <v>355</v>
      </c>
      <c r="D27" s="27">
        <v>1</v>
      </c>
      <c r="E27" s="27">
        <v>450</v>
      </c>
      <c r="F27" s="21">
        <f t="shared" si="1"/>
        <v>450</v>
      </c>
    </row>
    <row r="28" spans="2:6" ht="14.25">
      <c r="B28" s="14" t="s">
        <v>217</v>
      </c>
      <c r="C28" s="15" t="s">
        <v>356</v>
      </c>
      <c r="D28" s="27">
        <v>4</v>
      </c>
      <c r="E28" s="27">
        <v>150</v>
      </c>
      <c r="F28" s="21">
        <f t="shared" si="1"/>
        <v>600</v>
      </c>
    </row>
    <row r="29" spans="2:6" ht="14.25">
      <c r="B29" s="14" t="s">
        <v>221</v>
      </c>
      <c r="C29" s="15" t="s">
        <v>357</v>
      </c>
      <c r="D29" s="27">
        <v>1</v>
      </c>
      <c r="E29" s="27">
        <v>800</v>
      </c>
      <c r="F29" s="21">
        <f t="shared" si="1"/>
        <v>800</v>
      </c>
    </row>
    <row r="30" spans="2:6" ht="14.25">
      <c r="B30" s="14" t="s">
        <v>222</v>
      </c>
      <c r="C30" s="15" t="s">
        <v>358</v>
      </c>
      <c r="D30" s="27">
        <v>1</v>
      </c>
      <c r="E30" s="27">
        <v>500</v>
      </c>
      <c r="F30" s="21">
        <f t="shared" si="1"/>
        <v>500</v>
      </c>
    </row>
    <row r="31" spans="2:6" ht="14.25">
      <c r="B31" s="14" t="s">
        <v>223</v>
      </c>
      <c r="C31" s="15" t="s">
        <v>359</v>
      </c>
      <c r="D31" s="27">
        <v>2</v>
      </c>
      <c r="E31" s="27">
        <v>1800</v>
      </c>
      <c r="F31" s="21">
        <f t="shared" si="1"/>
        <v>3600</v>
      </c>
    </row>
    <row r="32" spans="2:6" ht="14.25">
      <c r="B32" s="14"/>
      <c r="C32" s="15"/>
      <c r="D32" s="27"/>
      <c r="E32" s="27"/>
      <c r="F32" s="21"/>
    </row>
    <row r="33" spans="2:6" ht="14.25">
      <c r="B33" s="14"/>
      <c r="C33" s="15"/>
      <c r="D33" s="27"/>
      <c r="E33" s="27"/>
      <c r="F33" s="21"/>
    </row>
    <row r="34" spans="2:6" ht="15">
      <c r="B34" s="30" t="s">
        <v>360</v>
      </c>
      <c r="C34" s="31"/>
      <c r="D34" s="31"/>
      <c r="E34" s="31"/>
      <c r="F34" s="32">
        <f>SUM(F17:F31)</f>
        <v>48334.61205</v>
      </c>
    </row>
    <row r="35" spans="2:6" ht="14.25" hidden="1">
      <c r="B35" s="33"/>
      <c r="F35" s="34"/>
    </row>
    <row r="36" spans="2:7" ht="15" hidden="1">
      <c r="B36" s="30" t="s">
        <v>361</v>
      </c>
      <c r="C36" s="31"/>
      <c r="D36" s="31"/>
      <c r="E36" s="31"/>
      <c r="F36" s="32" t="e">
        <f>'COLETA RSU'!I569+'CAPINA SEDE'!I305+'VARRIÇÃO SEDE'!I142+'PINTURA SEDE'!I128+#REF!+'HIHIENIZAÇÃO SEDE'!I181+#REF!+#REF!+#REF!+#REF!</f>
        <v>#REF!</v>
      </c>
      <c r="G36" s="35"/>
    </row>
    <row r="37" spans="2:6" ht="15" hidden="1">
      <c r="B37" s="18"/>
      <c r="C37" s="36"/>
      <c r="D37" s="36"/>
      <c r="E37" s="36"/>
      <c r="F37" s="37"/>
    </row>
    <row r="38" spans="2:7" ht="15" hidden="1">
      <c r="B38" s="30" t="s">
        <v>362</v>
      </c>
      <c r="C38" s="31"/>
      <c r="D38" s="31"/>
      <c r="E38" s="31"/>
      <c r="F38" s="38" t="e">
        <f>F34/F36</f>
        <v>#REF!</v>
      </c>
      <c r="G38" s="39"/>
    </row>
    <row r="39" spans="2:7" ht="15" hidden="1">
      <c r="B39" s="30"/>
      <c r="C39" s="31"/>
      <c r="D39" s="31"/>
      <c r="E39" s="31"/>
      <c r="F39" s="38"/>
      <c r="G39" s="40"/>
    </row>
    <row r="40" spans="2:7" ht="15" hidden="1">
      <c r="B40" s="41" t="s">
        <v>363</v>
      </c>
      <c r="C40" s="42"/>
      <c r="D40" s="42"/>
      <c r="E40" s="42"/>
      <c r="F40" s="43" t="e">
        <f>F38+1</f>
        <v>#REF!</v>
      </c>
      <c r="G40" s="40"/>
    </row>
    <row r="41" spans="2:6" ht="15">
      <c r="B41" s="44"/>
      <c r="C41" s="45"/>
      <c r="D41" s="45"/>
      <c r="E41" s="45"/>
      <c r="F41" s="46"/>
    </row>
    <row r="43" spans="2:6" ht="15">
      <c r="B43" s="47"/>
      <c r="C43" s="47"/>
      <c r="D43" s="47"/>
      <c r="E43" s="47"/>
      <c r="F43" s="48"/>
    </row>
  </sheetData>
  <sheetProtection/>
  <mergeCells count="7">
    <mergeCell ref="B2:F2"/>
    <mergeCell ref="B4:F4"/>
    <mergeCell ref="B34:E34"/>
    <mergeCell ref="B36:E36"/>
    <mergeCell ref="B38:E38"/>
    <mergeCell ref="B40:E40"/>
    <mergeCell ref="B43:E43"/>
  </mergeCells>
  <printOptions horizontalCentered="1"/>
  <pageMargins left="0.79" right="0.2" top="0.98" bottom="0.79" header="0.51" footer="0.51"/>
  <pageSetup horizontalDpi="600" verticalDpi="600" orientation="portrait" paperSize="9" scale="8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2017-05-30T22:39:31Z</dcterms:created>
  <dcterms:modified xsi:type="dcterms:W3CDTF">2017-07-27T14:35:12Z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  <property fmtid="{D5CDD505-2E9C-101B-9397-08002B2CF9AE}" pid="3" name="KSOProductBuildV">
    <vt:lpwstr>1046-10.2.0.5820</vt:lpwstr>
  </property>
</Properties>
</file>