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EstaPastaDeTrabalho"/>
  <bookViews>
    <workbookView windowWidth="28800" windowHeight="12375" tabRatio="1000" activeTab="2"/>
  </bookViews>
  <sheets>
    <sheet name="CAPA" sheetId="6" r:id="rId1"/>
    <sheet name="RESUMO" sheetId="5" r:id="rId2"/>
    <sheet name="PLANILHA" sheetId="1" r:id="rId3"/>
    <sheet name="COMPOSIÇÃO JORNADA DE TRABALHO" sheetId="9" r:id="rId4"/>
    <sheet name="COMPOSIÇÃO CHP-CHI" sheetId="8" r:id="rId5"/>
    <sheet name="MEMORIA" sheetId="3" r:id="rId6"/>
    <sheet name="FISICOXFINANCEIRO" sheetId="2" r:id="rId7"/>
    <sheet name="BDI" sheetId="4" r:id="rId8"/>
    <sheet name="FOTOGRAFICO" sheetId="7" r:id="rId9"/>
  </sheets>
  <definedNames>
    <definedName name="_xlnm.Print_Area" localSheetId="7">BDI!$B$2:$H$20</definedName>
    <definedName name="_xlnm.Print_Area" localSheetId="0">CAPA!$A$1:$F$26</definedName>
    <definedName name="_xlnm.Print_Area" localSheetId="4">'COMPOSIÇÃO CHP-CHI'!$B$2:$F$18</definedName>
    <definedName name="_xlnm.Print_Area" localSheetId="3">'COMPOSIÇÃO JORNADA DE TRABALHO'!$B$2:$K$8</definedName>
    <definedName name="_xlnm.Print_Area" localSheetId="6">FISICOXFINANCEIRO!$B$2:$Q$19</definedName>
    <definedName name="_xlnm.Print_Area" localSheetId="8">FOTOGRAFICO!$A$1:$K$36</definedName>
    <definedName name="_xlnm.Print_Area" localSheetId="5">MEMORIA!$B$2:$K$15</definedName>
    <definedName name="_xlnm.Print_Area" localSheetId="2">PLANILHA!$B$2:$K$17</definedName>
    <definedName name="_xlnm.Print_Area" localSheetId="1">RESUMO!$B$2:$G$12</definedName>
  </definedNames>
  <calcPr calcId="144525"/>
</workbook>
</file>

<file path=xl/sharedStrings.xml><?xml version="1.0" encoding="utf-8"?>
<sst xmlns="http://schemas.openxmlformats.org/spreadsheetml/2006/main" count="165" uniqueCount="122">
  <si>
    <t>CADERNO DE ORÇAMENTAÇÃO</t>
  </si>
  <si>
    <t>CONTRATAÇÃO DE EMPRESA PARA RECOLHIMENTO, TRANSPORTE E DISPOSIÇÃO FINAL DE RESÍDUOS DECORRENTES DE RESTO DA CONSTRUÇÃO CIVIL E OUTROS - MUNICIPIO DE OURO PRETO/MG.</t>
  </si>
  <si>
    <t xml:space="preserve">RESUMO </t>
  </si>
  <si>
    <t>ITEM</t>
  </si>
  <si>
    <t>DESCRIÇÃO DOS SERVIÇOS</t>
  </si>
  <si>
    <t>TOTAL CUSTO</t>
  </si>
  <si>
    <t>TOTAL VENDA</t>
  </si>
  <si>
    <t>%</t>
  </si>
  <si>
    <t>% ACUM</t>
  </si>
  <si>
    <t>TOTAL GERAL DA OBRA</t>
  </si>
  <si>
    <t>PREFEITURA MUNICIPAL DE OURO PRETO</t>
  </si>
  <si>
    <t>PLANILHA ORÇAMENTÁRIA</t>
  </si>
  <si>
    <t>BDI</t>
  </si>
  <si>
    <t>REFERÊNCIA</t>
  </si>
  <si>
    <t>SETOP e SUDECAP 02/2023</t>
  </si>
  <si>
    <t>FONTE</t>
  </si>
  <si>
    <t>CODIGO</t>
  </si>
  <si>
    <t>DESCRIÇÃO</t>
  </si>
  <si>
    <t>UNIDADE</t>
  </si>
  <si>
    <t>QUANT</t>
  </si>
  <si>
    <t>PREÇO S/ BDI</t>
  </si>
  <si>
    <t>TOTAL S/ BDI</t>
  </si>
  <si>
    <t>PREÇO C/ BDI</t>
  </si>
  <si>
    <t>TOTAL C/ BDI</t>
  </si>
  <si>
    <t>MAQUINÁRIO/CAMINHÃO</t>
  </si>
  <si>
    <t>1.1</t>
  </si>
  <si>
    <t>SUDECAP</t>
  </si>
  <si>
    <t>50.20.06</t>
  </si>
  <si>
    <t>CHP/RETROESCAVADEIRA TRAÇÃO 4X2, 85HP, CAÇAMBA 610MM / 0,22M3 OU EQUIVALENTE</t>
  </si>
  <si>
    <t>H</t>
  </si>
  <si>
    <t>1.2</t>
  </si>
  <si>
    <t>50.10.08</t>
  </si>
  <si>
    <t>CHP/CAMINHAO BASCULANTE</t>
  </si>
  <si>
    <t>1.3</t>
  </si>
  <si>
    <t>50.20.07</t>
  </si>
  <si>
    <t>CHI/RETROESCAVADEIRA TRAÇÃO 4X2, 85HP, CAÇAMBA 610MM / 0,22M3 OU EQUIVALENTE</t>
  </si>
  <si>
    <t>1.4</t>
  </si>
  <si>
    <t>50.10.09</t>
  </si>
  <si>
    <t>CHI/CAMINHAO BASCULANTE</t>
  </si>
  <si>
    <t>MÃO DE OBRA</t>
  </si>
  <si>
    <t>2.1</t>
  </si>
  <si>
    <t>55.10.05</t>
  </si>
  <si>
    <t>AJUDANTE</t>
  </si>
  <si>
    <t>MÊS</t>
  </si>
  <si>
    <t>2.2</t>
  </si>
  <si>
    <t>55.10.34</t>
  </si>
  <si>
    <t>ENCARREGADO DE TURMA</t>
  </si>
  <si>
    <t>MOBILIZAÇÃO/DESMOBILIZAÇÃO E ADMINISTRAÇÃO</t>
  </si>
  <si>
    <t>3.1</t>
  </si>
  <si>
    <t>SETOP</t>
  </si>
  <si>
    <t>ED-50392</t>
  </si>
  <si>
    <t>MOBILIZAÇÃO E DESMOBILIZAÇÃO DE MÃO DE OBRA E EQUIPAMENTOS ATÉ R$ 1.000.000,00  - % SOBRE SOMA DOS ITENS DE 1 E 2 CONFORME DEFINIÇÃO DO SETOP</t>
  </si>
  <si>
    <t>TOTAL GERAL</t>
  </si>
  <si>
    <t>MEMORIA DE CÁLCULO (JORNADA MÉDIA DE TRABALHO)</t>
  </si>
  <si>
    <t>HORAS</t>
  </si>
  <si>
    <t>PROFISSIONAIS</t>
  </si>
  <si>
    <t>M.D.O</t>
  </si>
  <si>
    <t>UNID</t>
  </si>
  <si>
    <t>QTD.</t>
  </si>
  <si>
    <t>PREÇO UNIT.</t>
  </si>
  <si>
    <t>PREÇO TOTAL</t>
  </si>
  <si>
    <t>TOTAL (MÉDIA - SEMANA)</t>
  </si>
  <si>
    <t>TOTAL (MÊS)</t>
  </si>
  <si>
    <t>MEMORIA DE CÁLCULO (HORA-MÁQUINA)</t>
  </si>
  <si>
    <t>JORNADA MÉDIA DE TRABALHO - MENSAL (H)</t>
  </si>
  <si>
    <t>COEFICIENTE HORA PRODUTIVA RETROESCAVADEIRA</t>
  </si>
  <si>
    <t>COEFICIENTE HORA CAMINHÃO CAMINHÃO BASCULANTE</t>
  </si>
  <si>
    <t>COEFICIENTE HORA IMPRODUTIVA RETROESCAVADEIRA</t>
  </si>
  <si>
    <t>COEFICIENTE HORA IMPRODUTIVA CAMINHÃO BASCULANTE</t>
  </si>
  <si>
    <t>DISCRIMINAÇÃO</t>
  </si>
  <si>
    <t>COMPOSIÇÃO</t>
  </si>
  <si>
    <t>HORAS/MÊS</t>
  </si>
  <si>
    <t>QTDE DE MESES NO CONTRATO</t>
  </si>
  <si>
    <t>TOTAL HORAS</t>
  </si>
  <si>
    <t>MEMORIA DE CÁLCULO GENERALIZADA</t>
  </si>
  <si>
    <t>BASE</t>
  </si>
  <si>
    <t>DESCRIÇÃO DE SERVIÇO</t>
  </si>
  <si>
    <t>QUANTIDADES</t>
  </si>
  <si>
    <t>UN.</t>
  </si>
  <si>
    <t>AUXILIAR</t>
  </si>
  <si>
    <t>DEFINITIVA</t>
  </si>
  <si>
    <t>176 H/MÊS</t>
  </si>
  <si>
    <t>1 MAQUINA RETRO-ESCAVADEIRA OPERANDO (CUSTO HORÁRIO PRODUTIVO)</t>
  </si>
  <si>
    <t>1 CAMINHÃO BASCULA OPERANDO (CUSTO HORÁRIO PRODUTIVO)</t>
  </si>
  <si>
    <t>1 MAQUINA RETRO-ESCAVADEIRA À DISPOSIÇÃO (CUSTO HORÁRIO À DISPOSIÇÃO)</t>
  </si>
  <si>
    <t>1 CAMINHÃO BASCULA À DISPOSIÇÃO (CUSTO HORÁRIO À DISPOSIÇÃO)</t>
  </si>
  <si>
    <t>3 PROFISSIONAIS</t>
  </si>
  <si>
    <t>3 AJUDANTES PARA COLETAR E ABASTECER O CAMINHÃO COM OS RESÍDUOS</t>
  </si>
  <si>
    <t>Quant</t>
  </si>
  <si>
    <t>2.4</t>
  </si>
  <si>
    <t>1 PROFISSIONAL</t>
  </si>
  <si>
    <t>1 ENCARREGADO PARA ACOMPANHAR E AJUDAR NOS SERVIÇOS</t>
  </si>
  <si>
    <t>VALOR DA ETAPA</t>
  </si>
  <si>
    <t>MESES</t>
  </si>
  <si>
    <t/>
  </si>
  <si>
    <t>TOTAIS SIMPLES    (%)</t>
  </si>
  <si>
    <t>TOTAIS ACUMULADOS    (%)</t>
  </si>
  <si>
    <t>TOTAIS SIMPLES    (R$)</t>
  </si>
  <si>
    <t>TOTAIS ACUMULADOS    (R$)</t>
  </si>
  <si>
    <t>COMPOSIÇÃO DO BDI</t>
  </si>
  <si>
    <t>Acordão nº 2622/2013
TC 036.076/2011-2</t>
  </si>
  <si>
    <t>1º Quartil</t>
  </si>
  <si>
    <t>BDI Proposto:</t>
  </si>
  <si>
    <t>Administração Central</t>
  </si>
  <si>
    <t>( AC )</t>
  </si>
  <si>
    <r>
      <rPr>
        <sz val="14"/>
        <rFont val="Calibri"/>
        <charset val="134"/>
        <scheme val="minor"/>
      </rPr>
      <t xml:space="preserve"> BDI =</t>
    </r>
    <r>
      <rPr>
        <u/>
        <sz val="14"/>
        <rFont val="Calibri"/>
        <charset val="134"/>
        <scheme val="minor"/>
      </rPr>
      <t xml:space="preserve"> (1+AC+S+R+G)*(1+DF)*(1+L)</t>
    </r>
    <r>
      <rPr>
        <sz val="14"/>
        <rFont val="Calibri"/>
        <charset val="134"/>
        <scheme val="minor"/>
      </rPr>
      <t xml:space="preserve">
      (1-(T+E))
  </t>
    </r>
    <r>
      <rPr>
        <u/>
        <sz val="14"/>
        <rFont val="Calibri"/>
        <charset val="134"/>
        <scheme val="minor"/>
      </rPr>
      <t>OBSERVAÇÃO</t>
    </r>
    <r>
      <rPr>
        <sz val="14"/>
        <rFont val="Calibri"/>
        <charset val="134"/>
        <scheme val="minor"/>
      </rPr>
      <t>:
  Composição do BDI, intervalos admissíveis e Fórmula de cálculo nos termos do Acórdão 2.622/2013 do TCU.</t>
    </r>
  </si>
  <si>
    <t>Seguros + Garantia</t>
  </si>
  <si>
    <t>( S + G )</t>
  </si>
  <si>
    <t>Risco</t>
  </si>
  <si>
    <t>( R )</t>
  </si>
  <si>
    <t>Despesas financeiras</t>
  </si>
  <si>
    <t>( DF )</t>
  </si>
  <si>
    <t>Lucro</t>
  </si>
  <si>
    <t>( L )</t>
  </si>
  <si>
    <t>Tributos</t>
  </si>
  <si>
    <t>( T )</t>
  </si>
  <si>
    <t>DEMONSTRATIVO DE TRIBUTOS</t>
  </si>
  <si>
    <t xml:space="preserve">ISS                                </t>
  </si>
  <si>
    <t>COFINS</t>
  </si>
  <si>
    <t>PIS</t>
  </si>
  <si>
    <t>CPRB</t>
  </si>
  <si>
    <t>RELATÓRIO FOTOGRÁFICO</t>
  </si>
</sst>
</file>

<file path=xl/styles.xml><?xml version="1.0" encoding="utf-8"?>
<styleSheet xmlns="http://schemas.openxmlformats.org/spreadsheetml/2006/main">
  <numFmts count="10">
    <numFmt numFmtId="176" formatCode="_-&quot;R$&quot;\ * #,##0_-;\-&quot;R$&quot;\ * #,##0_-;_-&quot;R$&quot;\ * &quot;-&quot;_-;_-@_-"/>
    <numFmt numFmtId="177" formatCode="_-* #,##0.00_-;\-* #,##0.00_-;_-* &quot;-&quot;??_-;_-@_-"/>
    <numFmt numFmtId="178" formatCode="_-* #,##0_-;\-* #,##0_-;_-* &quot;-&quot;_-;_-@_-"/>
    <numFmt numFmtId="179" formatCode="_-&quot;R$&quot;\ * #,##0.00_-;\-&quot;R$&quot;\ * #,##0.00_-;_-&quot;R$&quot;\ * &quot;-&quot;??_-;_-@_-"/>
    <numFmt numFmtId="180" formatCode="0.0000%"/>
    <numFmt numFmtId="181" formatCode="#,##0.00;\-#,##0.00"/>
    <numFmt numFmtId="182" formatCode="_(* #,##0.00_);_(* \(#,##0.00\);_(* &quot;&quot;??_);_(@_)"/>
    <numFmt numFmtId="183" formatCode="_(* #,##0.00_);_(* \(#,##0.00\);_(* &quot;-&quot;??_);_(@_)"/>
    <numFmt numFmtId="184" formatCode="0.0%"/>
    <numFmt numFmtId="185" formatCode="0.00000"/>
  </numFmts>
  <fonts count="48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u/>
      <sz val="11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sz val="14"/>
      <name val="Calibri"/>
      <charset val="134"/>
      <scheme val="minor"/>
    </font>
    <font>
      <b/>
      <sz val="14"/>
      <name val="Calibri"/>
      <charset val="134"/>
      <scheme val="minor"/>
    </font>
    <font>
      <b/>
      <sz val="12"/>
      <name val="Calibri"/>
      <charset val="134"/>
    </font>
    <font>
      <b/>
      <sz val="11"/>
      <name val="Calibri"/>
      <charset val="134"/>
    </font>
    <font>
      <b/>
      <sz val="10"/>
      <name val="Calibri"/>
      <charset val="134"/>
    </font>
    <font>
      <b/>
      <sz val="8"/>
      <name val="Calibri"/>
      <charset val="134"/>
    </font>
    <font>
      <sz val="10"/>
      <name val="Calibri"/>
      <charset val="134"/>
    </font>
    <font>
      <sz val="10"/>
      <color indexed="10"/>
      <name val="Calibri"/>
      <charset val="134"/>
    </font>
    <font>
      <b/>
      <sz val="9"/>
      <name val="Arial"/>
      <charset val="134"/>
    </font>
    <font>
      <b/>
      <sz val="9"/>
      <color theme="1"/>
      <name val="Arial"/>
      <charset val="134"/>
    </font>
    <font>
      <sz val="9"/>
      <color theme="1"/>
      <name val="Arial"/>
      <charset val="134"/>
    </font>
    <font>
      <sz val="9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7"/>
      <color rgb="FF0000CC"/>
      <name val="Helvetica"/>
      <charset val="134"/>
    </font>
    <font>
      <sz val="11.5"/>
      <color theme="1"/>
      <name val="Arial"/>
      <charset val="134"/>
    </font>
    <font>
      <b/>
      <sz val="9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sz val="18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0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4"/>
      <name val="Calibri"/>
      <charset val="134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/>
    <xf numFmtId="177" fontId="28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1" fillId="0" borderId="65" applyNumberFormat="0" applyFill="0" applyAlignment="0" applyProtection="0">
      <alignment vertical="center"/>
    </xf>
    <xf numFmtId="0" fontId="29" fillId="17" borderId="64" applyNumberFormat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2" fillId="0" borderId="0"/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/>
    <xf numFmtId="0" fontId="26" fillId="14" borderId="0" applyNumberFormat="0" applyBorder="0" applyAlignment="0" applyProtection="0">
      <alignment vertical="center"/>
    </xf>
    <xf numFmtId="0" fontId="28" fillId="28" borderId="67" applyNumberFormat="0" applyFon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2" fillId="0" borderId="69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3" fillId="0" borderId="69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44" fillId="0" borderId="70" applyNumberFormat="0" applyFill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23" borderId="66" applyNumberFormat="0" applyAlignment="0" applyProtection="0">
      <alignment vertical="center"/>
    </xf>
    <xf numFmtId="0" fontId="45" fillId="38" borderId="71" applyNumberFormat="0" applyAlignment="0" applyProtection="0">
      <alignment vertical="center"/>
    </xf>
    <xf numFmtId="0" fontId="46" fillId="38" borderId="66" applyNumberFormat="0" applyAlignment="0" applyProtection="0">
      <alignment vertical="center"/>
    </xf>
    <xf numFmtId="0" fontId="37" fillId="0" borderId="68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40" fillId="2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2" fillId="0" borderId="0"/>
    <xf numFmtId="177" fontId="0" fillId="0" borderId="0" applyFont="0" applyFill="0" applyBorder="0" applyAlignment="0" applyProtection="0"/>
    <xf numFmtId="177" fontId="32" fillId="0" borderId="0" applyFont="0" applyFill="0" applyBorder="0" applyAlignment="0" applyProtection="0"/>
  </cellStyleXfs>
  <cellXfs count="30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1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6" xfId="0" applyFont="1" applyBorder="1"/>
    <xf numFmtId="0" fontId="4" fillId="0" borderId="3" xfId="13" applyFont="1" applyBorder="1" applyAlignment="1">
      <alignment vertical="center"/>
    </xf>
    <xf numFmtId="0" fontId="1" fillId="0" borderId="0" xfId="13" applyFont="1" applyAlignment="1">
      <alignment horizontal="center" vertical="center"/>
    </xf>
    <xf numFmtId="0" fontId="3" fillId="0" borderId="7" xfId="0" applyFont="1" applyBorder="1"/>
    <xf numFmtId="4" fontId="4" fillId="0" borderId="12" xfId="13" applyNumberFormat="1" applyFont="1" applyBorder="1" applyAlignment="1">
      <alignment horizontal="center" vertical="center" wrapText="1"/>
    </xf>
    <xf numFmtId="0" fontId="4" fillId="0" borderId="12" xfId="13" applyFont="1" applyBorder="1" applyAlignment="1">
      <alignment horizontal="center" vertical="center" wrapText="1"/>
    </xf>
    <xf numFmtId="0" fontId="5" fillId="2" borderId="12" xfId="13" applyFont="1" applyFill="1" applyBorder="1" applyAlignment="1">
      <alignment horizontal="center" vertical="center" wrapText="1"/>
    </xf>
    <xf numFmtId="0" fontId="5" fillId="2" borderId="12" xfId="13" applyFont="1" applyFill="1" applyBorder="1" applyAlignment="1">
      <alignment horizontal="center" vertical="center"/>
    </xf>
    <xf numFmtId="10" fontId="5" fillId="3" borderId="12" xfId="35" applyNumberFormat="1" applyFont="1" applyFill="1" applyBorder="1" applyAlignment="1" applyProtection="1">
      <alignment horizontal="center" vertical="center"/>
    </xf>
    <xf numFmtId="0" fontId="4" fillId="0" borderId="12" xfId="13" applyFont="1" applyBorder="1" applyAlignment="1">
      <alignment horizontal="left" vertical="center"/>
    </xf>
    <xf numFmtId="10" fontId="4" fillId="0" borderId="12" xfId="13" applyNumberFormat="1" applyFont="1" applyBorder="1" applyAlignment="1">
      <alignment horizontal="center" vertical="center"/>
    </xf>
    <xf numFmtId="10" fontId="4" fillId="4" borderId="12" xfId="35" applyNumberFormat="1" applyFont="1" applyFill="1" applyBorder="1" applyAlignment="1" applyProtection="1">
      <alignment horizontal="center" vertical="center"/>
      <protection locked="0"/>
    </xf>
    <xf numFmtId="0" fontId="4" fillId="0" borderId="0" xfId="13" applyFont="1" applyAlignment="1">
      <alignment vertical="center"/>
    </xf>
    <xf numFmtId="0" fontId="5" fillId="5" borderId="12" xfId="13" applyFont="1" applyFill="1" applyBorder="1" applyAlignment="1">
      <alignment horizontal="center" vertical="center"/>
    </xf>
    <xf numFmtId="0" fontId="5" fillId="0" borderId="12" xfId="13" applyFont="1" applyBorder="1" applyAlignment="1">
      <alignment horizontal="left" vertical="center"/>
    </xf>
    <xf numFmtId="10" fontId="5" fillId="0" borderId="12" xfId="35" applyNumberFormat="1" applyFont="1" applyBorder="1" applyAlignment="1">
      <alignment vertical="center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180" fontId="3" fillId="0" borderId="0" xfId="0" applyNumberFormat="1" applyFont="1"/>
    <xf numFmtId="4" fontId="6" fillId="0" borderId="13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0" fontId="9" fillId="0" borderId="17" xfId="0" applyFont="1" applyBorder="1" applyAlignment="1" applyProtection="1">
      <alignment vertical="center"/>
      <protection locked="0"/>
    </xf>
    <xf numFmtId="4" fontId="9" fillId="0" borderId="17" xfId="0" applyNumberFormat="1" applyFont="1" applyBorder="1" applyAlignment="1" applyProtection="1">
      <alignment horizontal="right" vertical="center"/>
      <protection locked="0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4" fontId="8" fillId="0" borderId="23" xfId="0" applyNumberFormat="1" applyFont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/>
    </xf>
    <xf numFmtId="1" fontId="10" fillId="6" borderId="25" xfId="0" applyNumberFormat="1" applyFont="1" applyFill="1" applyBorder="1" applyAlignment="1">
      <alignment horizontal="center" vertical="center"/>
    </xf>
    <xf numFmtId="181" fontId="8" fillId="6" borderId="26" xfId="0" applyNumberFormat="1" applyFont="1" applyFill="1" applyBorder="1" applyAlignment="1">
      <alignment vertical="center" wrapText="1"/>
    </xf>
    <xf numFmtId="4" fontId="10" fillId="6" borderId="26" xfId="0" applyNumberFormat="1" applyFont="1" applyFill="1" applyBorder="1" applyAlignment="1">
      <alignment horizontal="right" vertical="center"/>
    </xf>
    <xf numFmtId="182" fontId="10" fillId="6" borderId="19" xfId="0" applyNumberFormat="1" applyFont="1" applyFill="1" applyBorder="1" applyAlignment="1">
      <alignment vertical="center"/>
    </xf>
    <xf numFmtId="10" fontId="10" fillId="6" borderId="19" xfId="0" applyNumberFormat="1" applyFont="1" applyFill="1" applyBorder="1" applyAlignment="1">
      <alignment vertical="center"/>
    </xf>
    <xf numFmtId="1" fontId="8" fillId="6" borderId="27" xfId="0" applyNumberFormat="1" applyFont="1" applyFill="1" applyBorder="1" applyAlignment="1">
      <alignment horizontal="center" vertical="center"/>
    </xf>
    <xf numFmtId="1" fontId="8" fillId="6" borderId="28" xfId="0" applyNumberFormat="1" applyFont="1" applyFill="1" applyBorder="1" applyAlignment="1">
      <alignment horizontal="left" vertical="center"/>
    </xf>
    <xf numFmtId="4" fontId="8" fillId="6" borderId="28" xfId="0" applyNumberFormat="1" applyFont="1" applyFill="1" applyBorder="1" applyAlignment="1">
      <alignment horizontal="right" vertical="center"/>
    </xf>
    <xf numFmtId="10" fontId="10" fillId="6" borderId="28" xfId="0" applyNumberFormat="1" applyFont="1" applyFill="1" applyBorder="1" applyAlignment="1">
      <alignment vertical="center"/>
    </xf>
    <xf numFmtId="0" fontId="11" fillId="6" borderId="28" xfId="0" applyFont="1" applyFill="1" applyBorder="1" applyAlignment="1">
      <alignment horizontal="fill" vertical="center"/>
    </xf>
    <xf numFmtId="1" fontId="10" fillId="6" borderId="29" xfId="0" applyNumberFormat="1" applyFont="1" applyFill="1" applyBorder="1" applyAlignment="1">
      <alignment horizontal="left" vertical="center"/>
    </xf>
    <xf numFmtId="181" fontId="8" fillId="6" borderId="30" xfId="0" applyNumberFormat="1" applyFont="1" applyFill="1" applyBorder="1" applyAlignment="1">
      <alignment vertical="center" wrapText="1"/>
    </xf>
    <xf numFmtId="179" fontId="8" fillId="6" borderId="30" xfId="9" applyFont="1" applyFill="1" applyBorder="1" applyAlignment="1">
      <alignment horizontal="right" vertical="center"/>
    </xf>
    <xf numFmtId="179" fontId="10" fillId="6" borderId="30" xfId="9" applyFont="1" applyFill="1" applyBorder="1" applyAlignment="1">
      <alignment vertical="center"/>
    </xf>
    <xf numFmtId="179" fontId="10" fillId="6" borderId="28" xfId="9" applyFont="1" applyFill="1" applyBorder="1" applyAlignment="1">
      <alignment vertical="center"/>
    </xf>
    <xf numFmtId="182" fontId="10" fillId="6" borderId="26" xfId="0" applyNumberFormat="1" applyFont="1" applyFill="1" applyBorder="1" applyAlignment="1">
      <alignment vertical="center"/>
    </xf>
    <xf numFmtId="0" fontId="8" fillId="0" borderId="31" xfId="0" applyFont="1" applyBorder="1"/>
    <xf numFmtId="0" fontId="8" fillId="0" borderId="4" xfId="0" applyFont="1" applyBorder="1"/>
    <xf numFmtId="4" fontId="8" fillId="0" borderId="30" xfId="0" applyNumberFormat="1" applyFont="1" applyBorder="1" applyAlignment="1">
      <alignment horizontal="right"/>
    </xf>
    <xf numFmtId="0" fontId="8" fillId="0" borderId="30" xfId="0" applyFont="1" applyBorder="1"/>
    <xf numFmtId="10" fontId="8" fillId="0" borderId="30" xfId="0" applyNumberFormat="1" applyFont="1" applyBorder="1"/>
    <xf numFmtId="0" fontId="8" fillId="0" borderId="32" xfId="0" applyFont="1" applyBorder="1"/>
    <xf numFmtId="0" fontId="8" fillId="0" borderId="5" xfId="0" applyFont="1" applyBorder="1"/>
    <xf numFmtId="4" fontId="8" fillId="0" borderId="12" xfId="0" applyNumberFormat="1" applyFont="1" applyBorder="1" applyAlignment="1">
      <alignment horizontal="right"/>
    </xf>
    <xf numFmtId="10" fontId="8" fillId="0" borderId="12" xfId="0" applyNumberFormat="1" applyFont="1" applyBorder="1"/>
    <xf numFmtId="0" fontId="8" fillId="0" borderId="12" xfId="0" applyFont="1" applyBorder="1"/>
    <xf numFmtId="182" fontId="8" fillId="0" borderId="12" xfId="0" applyNumberFormat="1" applyFont="1" applyBorder="1"/>
    <xf numFmtId="0" fontId="8" fillId="0" borderId="33" xfId="0" applyFont="1" applyBorder="1"/>
    <xf numFmtId="0" fontId="8" fillId="0" borderId="34" xfId="0" applyFont="1" applyBorder="1"/>
    <xf numFmtId="4" fontId="8" fillId="0" borderId="24" xfId="0" applyNumberFormat="1" applyFont="1" applyBorder="1" applyAlignment="1">
      <alignment horizontal="right"/>
    </xf>
    <xf numFmtId="0" fontId="8" fillId="0" borderId="24" xfId="0" applyFont="1" applyBorder="1"/>
    <xf numFmtId="182" fontId="8" fillId="0" borderId="24" xfId="0" applyNumberFormat="1" applyFont="1" applyBorder="1"/>
    <xf numFmtId="177" fontId="0" fillId="0" borderId="0" xfId="0" applyNumberFormat="1"/>
    <xf numFmtId="182" fontId="0" fillId="0" borderId="0" xfId="0" applyNumberFormat="1"/>
    <xf numFmtId="4" fontId="6" fillId="0" borderId="35" xfId="0" applyNumberFormat="1" applyFont="1" applyBorder="1" applyAlignment="1">
      <alignment horizontal="center" vertical="center"/>
    </xf>
    <xf numFmtId="4" fontId="7" fillId="0" borderId="36" xfId="0" applyNumberFormat="1" applyFont="1" applyBorder="1" applyAlignment="1">
      <alignment horizontal="center" vertical="center" wrapText="1"/>
    </xf>
    <xf numFmtId="0" fontId="9" fillId="0" borderId="37" xfId="0" applyFont="1" applyBorder="1" applyAlignment="1" applyProtection="1">
      <alignment vertical="center"/>
      <protection locked="0"/>
    </xf>
    <xf numFmtId="0" fontId="8" fillId="0" borderId="38" xfId="0" applyFont="1" applyBorder="1" applyAlignment="1">
      <alignment horizontal="center"/>
    </xf>
    <xf numFmtId="0" fontId="8" fillId="6" borderId="39" xfId="0" applyFont="1" applyFill="1" applyBorder="1" applyAlignment="1">
      <alignment horizontal="center" vertical="center"/>
    </xf>
    <xf numFmtId="10" fontId="10" fillId="6" borderId="40" xfId="0" applyNumberFormat="1" applyFont="1" applyFill="1" applyBorder="1" applyAlignment="1">
      <alignment vertical="center"/>
    </xf>
    <xf numFmtId="0" fontId="11" fillId="6" borderId="41" xfId="0" applyFont="1" applyFill="1" applyBorder="1" applyAlignment="1">
      <alignment horizontal="fill" vertical="center"/>
    </xf>
    <xf numFmtId="179" fontId="10" fillId="6" borderId="41" xfId="9" applyFont="1" applyFill="1" applyBorder="1" applyAlignment="1">
      <alignment vertical="center"/>
    </xf>
    <xf numFmtId="179" fontId="10" fillId="6" borderId="42" xfId="9" applyFont="1" applyFill="1" applyBorder="1" applyAlignment="1">
      <alignment vertical="center"/>
    </xf>
    <xf numFmtId="10" fontId="8" fillId="0" borderId="42" xfId="0" applyNumberFormat="1" applyFont="1" applyBorder="1"/>
    <xf numFmtId="10" fontId="8" fillId="0" borderId="43" xfId="0" applyNumberFormat="1" applyFont="1" applyBorder="1"/>
    <xf numFmtId="182" fontId="8" fillId="0" borderId="43" xfId="0" applyNumberFormat="1" applyFont="1" applyBorder="1"/>
    <xf numFmtId="182" fontId="8" fillId="0" borderId="39" xfId="0" applyNumberFormat="1" applyFont="1" applyBorder="1"/>
    <xf numFmtId="0" fontId="12" fillId="0" borderId="12" xfId="52" applyFont="1" applyBorder="1" applyAlignment="1">
      <alignment horizontal="center" vertical="center" wrapText="1" readingOrder="1"/>
    </xf>
    <xf numFmtId="4" fontId="12" fillId="0" borderId="12" xfId="52" applyNumberFormat="1" applyFont="1" applyBorder="1" applyAlignment="1">
      <alignment horizontal="center" vertical="center" wrapText="1" readingOrder="1"/>
    </xf>
    <xf numFmtId="0" fontId="12" fillId="0" borderId="0" xfId="52" applyFont="1" applyAlignment="1">
      <alignment horizontal="center" vertical="center" wrapText="1" readingOrder="1"/>
    </xf>
    <xf numFmtId="4" fontId="12" fillId="0" borderId="4" xfId="52" applyNumberFormat="1" applyFont="1" applyBorder="1" applyAlignment="1">
      <alignment horizontal="center" vertical="center" wrapText="1" readingOrder="1"/>
    </xf>
    <xf numFmtId="4" fontId="12" fillId="0" borderId="0" xfId="52" applyNumberFormat="1" applyFont="1" applyAlignment="1">
      <alignment horizontal="center" vertical="center" wrapText="1" readingOrder="1"/>
    </xf>
    <xf numFmtId="2" fontId="12" fillId="0" borderId="44" xfId="10" applyNumberFormat="1" applyFont="1" applyBorder="1" applyAlignment="1">
      <alignment horizontal="center" vertical="center"/>
    </xf>
    <xf numFmtId="2" fontId="12" fillId="0" borderId="45" xfId="10" applyNumberFormat="1" applyFont="1" applyBorder="1" applyAlignment="1">
      <alignment horizontal="center" vertical="center"/>
    </xf>
    <xf numFmtId="183" fontId="12" fillId="0" borderId="13" xfId="53" applyNumberFormat="1" applyFont="1" applyBorder="1" applyAlignment="1">
      <alignment horizontal="center" vertical="center"/>
    </xf>
    <xf numFmtId="183" fontId="12" fillId="0" borderId="14" xfId="53" applyNumberFormat="1" applyFont="1" applyBorder="1" applyAlignment="1">
      <alignment horizontal="center" vertical="center"/>
    </xf>
    <xf numFmtId="183" fontId="12" fillId="0" borderId="35" xfId="53" applyNumberFormat="1" applyFont="1" applyBorder="1" applyAlignment="1">
      <alignment horizontal="center" vertical="center"/>
    </xf>
    <xf numFmtId="2" fontId="12" fillId="0" borderId="46" xfId="10" applyNumberFormat="1" applyFont="1" applyBorder="1" applyAlignment="1">
      <alignment horizontal="center" vertical="center"/>
    </xf>
    <xf numFmtId="2" fontId="12" fillId="0" borderId="47" xfId="10" applyNumberFormat="1" applyFont="1" applyBorder="1" applyAlignment="1">
      <alignment horizontal="center" vertical="center"/>
    </xf>
    <xf numFmtId="183" fontId="12" fillId="0" borderId="16" xfId="53" applyNumberFormat="1" applyFont="1" applyBorder="1" applyAlignment="1">
      <alignment horizontal="center" vertical="center"/>
    </xf>
    <xf numFmtId="183" fontId="12" fillId="0" borderId="17" xfId="53" applyNumberFormat="1" applyFont="1" applyBorder="1" applyAlignment="1">
      <alignment horizontal="center" vertical="center"/>
    </xf>
    <xf numFmtId="183" fontId="12" fillId="0" borderId="37" xfId="53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 vertical="center"/>
    </xf>
    <xf numFmtId="2" fontId="12" fillId="7" borderId="12" xfId="10" applyNumberFormat="1" applyFont="1" applyFill="1" applyBorder="1" applyAlignment="1">
      <alignment vertical="center"/>
    </xf>
    <xf numFmtId="2" fontId="12" fillId="7" borderId="10" xfId="10" applyNumberFormat="1" applyFont="1" applyFill="1" applyBorder="1" applyAlignment="1">
      <alignment horizontal="center" vertical="center"/>
    </xf>
    <xf numFmtId="2" fontId="12" fillId="7" borderId="5" xfId="10" applyNumberFormat="1" applyFont="1" applyFill="1" applyBorder="1" applyAlignment="1">
      <alignment horizontal="center" vertical="center"/>
    </xf>
    <xf numFmtId="2" fontId="12" fillId="7" borderId="11" xfId="10" applyNumberFormat="1" applyFont="1" applyFill="1" applyBorder="1" applyAlignment="1">
      <alignment horizontal="center" vertical="center"/>
    </xf>
    <xf numFmtId="177" fontId="12" fillId="6" borderId="48" xfId="54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2" fontId="12" fillId="0" borderId="12" xfId="10" applyNumberFormat="1" applyFont="1" applyBorder="1" applyAlignment="1">
      <alignment horizontal="center" vertical="center"/>
    </xf>
    <xf numFmtId="2" fontId="15" fillId="0" borderId="10" xfId="10" applyNumberFormat="1" applyFont="1" applyBorder="1" applyAlignment="1">
      <alignment horizontal="center" vertical="center" wrapText="1"/>
    </xf>
    <xf numFmtId="2" fontId="15" fillId="0" borderId="5" xfId="10" applyNumberFormat="1" applyFont="1" applyBorder="1" applyAlignment="1">
      <alignment horizontal="center" vertical="center" wrapText="1"/>
    </xf>
    <xf numFmtId="2" fontId="15" fillId="0" borderId="11" xfId="10" applyNumberFormat="1" applyFont="1" applyBorder="1" applyAlignment="1">
      <alignment horizontal="center" vertical="center" wrapText="1"/>
    </xf>
    <xf numFmtId="177" fontId="12" fillId="6" borderId="49" xfId="54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vertical="center" wrapText="1"/>
    </xf>
    <xf numFmtId="2" fontId="12" fillId="0" borderId="24" xfId="10" applyNumberFormat="1" applyFont="1" applyBorder="1" applyAlignment="1">
      <alignment horizontal="center" vertical="center"/>
    </xf>
    <xf numFmtId="2" fontId="15" fillId="0" borderId="50" xfId="10" applyNumberFormat="1" applyFont="1" applyBorder="1" applyAlignment="1">
      <alignment horizontal="center" vertical="center" wrapText="1"/>
    </xf>
    <xf numFmtId="2" fontId="15" fillId="0" borderId="34" xfId="10" applyNumberFormat="1" applyFont="1" applyBorder="1" applyAlignment="1">
      <alignment horizontal="center" vertical="center" wrapText="1"/>
    </xf>
    <xf numFmtId="2" fontId="15" fillId="0" borderId="51" xfId="10" applyNumberFormat="1" applyFont="1" applyBorder="1" applyAlignment="1">
      <alignment horizontal="center" vertical="center" wrapText="1"/>
    </xf>
    <xf numFmtId="177" fontId="12" fillId="0" borderId="0" xfId="54" applyFont="1" applyFill="1" applyBorder="1" applyAlignment="1">
      <alignment vertical="center"/>
    </xf>
    <xf numFmtId="183" fontId="12" fillId="0" borderId="52" xfId="53" applyNumberFormat="1" applyFont="1" applyBorder="1" applyAlignment="1">
      <alignment horizontal="center"/>
    </xf>
    <xf numFmtId="183" fontId="12" fillId="0" borderId="53" xfId="53" applyNumberFormat="1" applyFont="1" applyBorder="1" applyAlignment="1">
      <alignment horizontal="center"/>
    </xf>
    <xf numFmtId="183" fontId="12" fillId="0" borderId="45" xfId="53" applyNumberFormat="1" applyFont="1" applyBorder="1" applyAlignment="1">
      <alignment horizontal="center" vertical="center"/>
    </xf>
    <xf numFmtId="183" fontId="12" fillId="0" borderId="54" xfId="53" applyNumberFormat="1" applyFont="1" applyBorder="1" applyAlignment="1">
      <alignment horizontal="center" vertical="center"/>
    </xf>
    <xf numFmtId="183" fontId="12" fillId="0" borderId="47" xfId="53" applyNumberFormat="1" applyFont="1" applyBorder="1" applyAlignment="1">
      <alignment horizontal="center" vertical="center"/>
    </xf>
    <xf numFmtId="2" fontId="12" fillId="7" borderId="43" xfId="10" applyNumberFormat="1" applyFont="1" applyFill="1" applyBorder="1" applyAlignment="1">
      <alignment vertical="center"/>
    </xf>
    <xf numFmtId="9" fontId="12" fillId="0" borderId="12" xfId="4" applyFont="1" applyBorder="1" applyAlignment="1">
      <alignment horizontal="center" vertical="center"/>
    </xf>
    <xf numFmtId="177" fontId="12" fillId="6" borderId="10" xfId="54" applyFont="1" applyFill="1" applyBorder="1" applyAlignment="1">
      <alignment horizontal="center" vertical="center" wrapText="1"/>
    </xf>
    <xf numFmtId="177" fontId="12" fillId="6" borderId="43" xfId="54" applyFont="1" applyFill="1" applyBorder="1" applyAlignment="1">
      <alignment horizontal="center" vertical="center" wrapText="1"/>
    </xf>
    <xf numFmtId="177" fontId="12" fillId="6" borderId="50" xfId="54" applyFont="1" applyFill="1" applyBorder="1" applyAlignment="1">
      <alignment horizontal="center" vertical="center" wrapText="1"/>
    </xf>
    <xf numFmtId="177" fontId="12" fillId="6" borderId="39" xfId="54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10" xfId="52" applyFont="1" applyBorder="1" applyAlignment="1">
      <alignment horizontal="center" vertical="center" wrapText="1" readingOrder="1"/>
    </xf>
    <xf numFmtId="0" fontId="12" fillId="0" borderId="5" xfId="52" applyFont="1" applyBorder="1" applyAlignment="1">
      <alignment horizontal="center" vertical="center" wrapText="1" readingOrder="1"/>
    </xf>
    <xf numFmtId="0" fontId="12" fillId="0" borderId="11" xfId="52" applyFont="1" applyBorder="1" applyAlignment="1">
      <alignment horizontal="center" vertical="center" wrapText="1" readingOrder="1"/>
    </xf>
    <xf numFmtId="4" fontId="12" fillId="0" borderId="10" xfId="52" applyNumberFormat="1" applyFont="1" applyBorder="1" applyAlignment="1">
      <alignment horizontal="center" vertical="center" wrapText="1" readingOrder="1"/>
    </xf>
    <xf numFmtId="4" fontId="12" fillId="0" borderId="5" xfId="52" applyNumberFormat="1" applyFont="1" applyBorder="1" applyAlignment="1">
      <alignment horizontal="center" vertical="center" wrapText="1" readingOrder="1"/>
    </xf>
    <xf numFmtId="4" fontId="12" fillId="0" borderId="11" xfId="52" applyNumberFormat="1" applyFont="1" applyBorder="1" applyAlignment="1">
      <alignment horizontal="center" vertical="center" wrapText="1" readingOrder="1"/>
    </xf>
    <xf numFmtId="0" fontId="12" fillId="0" borderId="0" xfId="52" applyFont="1" applyAlignment="1">
      <alignment vertical="center"/>
    </xf>
    <xf numFmtId="0" fontId="12" fillId="0" borderId="12" xfId="52" applyFont="1" applyBorder="1" applyAlignment="1">
      <alignment vertical="center"/>
    </xf>
    <xf numFmtId="0" fontId="12" fillId="0" borderId="12" xfId="52" applyFont="1" applyBorder="1" applyAlignment="1">
      <alignment horizontal="center" vertical="center"/>
    </xf>
    <xf numFmtId="0" fontId="12" fillId="0" borderId="0" xfId="52" applyFont="1" applyAlignment="1">
      <alignment horizontal="center" vertical="center"/>
    </xf>
    <xf numFmtId="0" fontId="0" fillId="0" borderId="12" xfId="0" applyBorder="1"/>
    <xf numFmtId="9" fontId="12" fillId="0" borderId="0" xfId="4" applyFont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 wrapText="1"/>
    </xf>
    <xf numFmtId="2" fontId="12" fillId="7" borderId="12" xfId="10" applyNumberFormat="1" applyFont="1" applyFill="1" applyBorder="1" applyAlignment="1">
      <alignment vertical="center" wrapText="1"/>
    </xf>
    <xf numFmtId="2" fontId="12" fillId="7" borderId="12" xfId="10" applyNumberFormat="1" applyFont="1" applyFill="1" applyBorder="1" applyAlignment="1">
      <alignment horizontal="center" vertical="center" wrapText="1"/>
    </xf>
    <xf numFmtId="177" fontId="12" fillId="6" borderId="12" xfId="54" applyFont="1" applyFill="1" applyBorder="1" applyAlignment="1">
      <alignment horizontal="center" vertical="center" wrapText="1"/>
    </xf>
    <xf numFmtId="2" fontId="15" fillId="0" borderId="12" xfId="10" applyNumberFormat="1" applyFont="1" applyBorder="1" applyAlignment="1">
      <alignment horizontal="center" vertical="center"/>
    </xf>
    <xf numFmtId="1" fontId="15" fillId="0" borderId="12" xfId="10" applyNumberFormat="1" applyFont="1" applyBorder="1" applyAlignment="1">
      <alignment horizontal="center" vertical="center" wrapText="1"/>
    </xf>
    <xf numFmtId="2" fontId="12" fillId="0" borderId="12" xfId="10" applyNumberFormat="1" applyFont="1" applyBorder="1" applyAlignment="1">
      <alignment horizontal="center" vertical="center" wrapText="1"/>
    </xf>
    <xf numFmtId="1" fontId="15" fillId="0" borderId="12" xfId="10" applyNumberFormat="1" applyFont="1" applyBorder="1" applyAlignment="1">
      <alignment horizontal="center" vertical="center"/>
    </xf>
    <xf numFmtId="2" fontId="12" fillId="0" borderId="12" xfId="10" applyNumberFormat="1" applyFont="1" applyBorder="1" applyAlignment="1">
      <alignment vertical="center"/>
    </xf>
    <xf numFmtId="2" fontId="15" fillId="0" borderId="4" xfId="10" applyNumberFormat="1" applyFont="1" applyBorder="1" applyAlignment="1">
      <alignment horizontal="left"/>
    </xf>
    <xf numFmtId="2" fontId="12" fillId="0" borderId="0" xfId="10" applyNumberFormat="1" applyFont="1" applyAlignment="1">
      <alignment horizontal="center"/>
    </xf>
    <xf numFmtId="2" fontId="12" fillId="0" borderId="3" xfId="10" applyNumberFormat="1" applyFont="1" applyBorder="1" applyAlignment="1">
      <alignment vertical="center"/>
    </xf>
    <xf numFmtId="2" fontId="12" fillId="0" borderId="55" xfId="10" applyNumberFormat="1" applyFont="1" applyBorder="1" applyAlignment="1">
      <alignment vertical="center"/>
    </xf>
    <xf numFmtId="2" fontId="12" fillId="0" borderId="56" xfId="10" applyNumberFormat="1" applyFont="1" applyBorder="1" applyAlignment="1">
      <alignment vertical="center"/>
    </xf>
    <xf numFmtId="2" fontId="12" fillId="0" borderId="56" xfId="10" applyNumberFormat="1" applyFont="1" applyBorder="1" applyAlignment="1">
      <alignment horizontal="center" vertical="center"/>
    </xf>
    <xf numFmtId="2" fontId="12" fillId="0" borderId="57" xfId="10" applyNumberFormat="1" applyFont="1" applyBorder="1" applyAlignment="1">
      <alignment vertical="center"/>
    </xf>
    <xf numFmtId="0" fontId="0" fillId="0" borderId="26" xfId="0" applyBorder="1" applyAlignment="1">
      <alignment horizontal="center"/>
    </xf>
    <xf numFmtId="0" fontId="15" fillId="0" borderId="48" xfId="52" applyFont="1" applyBorder="1" applyAlignment="1">
      <alignment horizontal="center" vertical="center"/>
    </xf>
    <xf numFmtId="0" fontId="15" fillId="0" borderId="12" xfId="52" applyFont="1" applyBorder="1" applyAlignment="1">
      <alignment horizontal="left" vertical="center"/>
    </xf>
    <xf numFmtId="0" fontId="15" fillId="0" borderId="12" xfId="52" applyFont="1" applyBorder="1" applyAlignment="1">
      <alignment horizontal="center" vertical="center"/>
    </xf>
    <xf numFmtId="0" fontId="0" fillId="0" borderId="58" xfId="9" applyNumberFormat="1" applyFont="1" applyBorder="1" applyAlignment="1">
      <alignment horizontal="center" vertical="center"/>
    </xf>
    <xf numFmtId="0" fontId="12" fillId="0" borderId="10" xfId="52" applyFont="1" applyBorder="1" applyAlignment="1">
      <alignment horizontal="center" vertical="center"/>
    </xf>
    <xf numFmtId="0" fontId="16" fillId="0" borderId="54" xfId="0" applyFont="1" applyBorder="1" applyAlignment="1">
      <alignment horizontal="center"/>
    </xf>
    <xf numFmtId="0" fontId="15" fillId="0" borderId="49" xfId="52" applyFont="1" applyBorder="1" applyAlignment="1">
      <alignment horizontal="center" vertical="center"/>
    </xf>
    <xf numFmtId="0" fontId="15" fillId="0" borderId="24" xfId="52" applyFont="1" applyBorder="1" applyAlignment="1">
      <alignment horizontal="left" vertical="center"/>
    </xf>
    <xf numFmtId="9" fontId="15" fillId="0" borderId="24" xfId="4" applyFont="1" applyBorder="1" applyAlignment="1">
      <alignment horizontal="center" vertical="center"/>
    </xf>
    <xf numFmtId="0" fontId="0" fillId="0" borderId="59" xfId="9" applyNumberFormat="1" applyFont="1" applyBorder="1" applyAlignment="1">
      <alignment horizontal="center" vertical="center"/>
    </xf>
    <xf numFmtId="177" fontId="12" fillId="0" borderId="0" xfId="54" applyFont="1" applyFill="1" applyBorder="1" applyAlignment="1">
      <alignment horizontal="center" vertical="center"/>
    </xf>
    <xf numFmtId="2" fontId="12" fillId="0" borderId="60" xfId="10" applyNumberFormat="1" applyFont="1" applyBorder="1" applyAlignment="1">
      <alignment horizontal="center" vertical="center"/>
    </xf>
    <xf numFmtId="2" fontId="12" fillId="0" borderId="38" xfId="10" applyNumberFormat="1" applyFont="1" applyBorder="1" applyAlignment="1">
      <alignment horizontal="center" vertical="center"/>
    </xf>
    <xf numFmtId="0" fontId="0" fillId="0" borderId="25" xfId="9" applyNumberFormat="1" applyFont="1" applyBorder="1" applyAlignment="1">
      <alignment horizontal="center" vertical="center"/>
    </xf>
    <xf numFmtId="179" fontId="0" fillId="0" borderId="43" xfId="9" applyFont="1" applyBorder="1"/>
    <xf numFmtId="179" fontId="16" fillId="0" borderId="61" xfId="9" applyFont="1" applyBorder="1"/>
    <xf numFmtId="0" fontId="0" fillId="0" borderId="22" xfId="9" applyNumberFormat="1" applyFont="1" applyBorder="1" applyAlignment="1">
      <alignment horizontal="center" vertical="center"/>
    </xf>
    <xf numFmtId="179" fontId="0" fillId="0" borderId="39" xfId="9" applyFont="1" applyFill="1" applyBorder="1"/>
    <xf numFmtId="179" fontId="16" fillId="0" borderId="62" xfId="9" applyFont="1" applyBorder="1"/>
    <xf numFmtId="0" fontId="0" fillId="0" borderId="0" xfId="0" applyAlignment="1">
      <alignment horizontal="left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1" fillId="8" borderId="63" xfId="0" applyFont="1" applyFill="1" applyBorder="1" applyAlignment="1">
      <alignment horizontal="center" vertical="center"/>
    </xf>
    <xf numFmtId="0" fontId="1" fillId="8" borderId="56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4" fontId="16" fillId="9" borderId="2" xfId="0" applyNumberFormat="1" applyFont="1" applyFill="1" applyBorder="1" applyAlignment="1">
      <alignment horizontal="center" vertical="center" wrapText="1"/>
    </xf>
    <xf numFmtId="4" fontId="16" fillId="9" borderId="6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4" fontId="16" fillId="9" borderId="0" xfId="0" applyNumberFormat="1" applyFont="1" applyFill="1" applyAlignment="1">
      <alignment horizontal="center" vertical="center" wrapText="1"/>
    </xf>
    <xf numFmtId="4" fontId="16" fillId="9" borderId="7" xfId="0" applyNumberFormat="1" applyFont="1" applyFill="1" applyBorder="1" applyAlignment="1">
      <alignment horizontal="center" vertical="center" wrapText="1"/>
    </xf>
    <xf numFmtId="0" fontId="18" fillId="10" borderId="55" xfId="0" applyFont="1" applyFill="1" applyBorder="1" applyAlignment="1">
      <alignment horizontal="left" vertical="center"/>
    </xf>
    <xf numFmtId="0" fontId="18" fillId="10" borderId="56" xfId="0" applyFont="1" applyFill="1" applyBorder="1" applyAlignment="1">
      <alignment horizontal="left" vertical="center"/>
    </xf>
    <xf numFmtId="0" fontId="18" fillId="10" borderId="20" xfId="0" applyFont="1" applyFill="1" applyBorder="1" applyAlignment="1">
      <alignment horizontal="left" vertical="center"/>
    </xf>
    <xf numFmtId="0" fontId="16" fillId="9" borderId="48" xfId="0" applyFont="1" applyFill="1" applyBorder="1" applyAlignment="1">
      <alignment horizontal="left" vertical="center"/>
    </xf>
    <xf numFmtId="0" fontId="16" fillId="9" borderId="12" xfId="0" applyFont="1" applyFill="1" applyBorder="1" applyAlignment="1">
      <alignment horizontal="left" vertical="center"/>
    </xf>
    <xf numFmtId="0" fontId="0" fillId="9" borderId="12" xfId="0" applyFill="1" applyBorder="1" applyAlignment="1">
      <alignment horizontal="left" vertical="center"/>
    </xf>
    <xf numFmtId="0" fontId="0" fillId="9" borderId="10" xfId="0" applyFill="1" applyBorder="1" applyAlignment="1">
      <alignment horizontal="left" vertical="center"/>
    </xf>
    <xf numFmtId="0" fontId="0" fillId="9" borderId="48" xfId="0" applyFill="1" applyBorder="1" applyAlignment="1">
      <alignment horizontal="left" vertical="center"/>
    </xf>
    <xf numFmtId="0" fontId="16" fillId="0" borderId="48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1" fontId="0" fillId="0" borderId="12" xfId="0" applyNumberFormat="1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/>
    </xf>
    <xf numFmtId="179" fontId="0" fillId="0" borderId="48" xfId="0" applyNumberForma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6" fillId="9" borderId="12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left" vertical="center" wrapText="1"/>
    </xf>
    <xf numFmtId="2" fontId="0" fillId="9" borderId="10" xfId="0" applyNumberFormat="1" applyFill="1" applyBorder="1" applyAlignment="1">
      <alignment horizontal="left" vertical="center"/>
    </xf>
    <xf numFmtId="179" fontId="0" fillId="9" borderId="48" xfId="0" applyNumberFormat="1" applyFill="1" applyBorder="1" applyAlignment="1">
      <alignment horizontal="left" vertical="center"/>
    </xf>
    <xf numFmtId="1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84" fontId="0" fillId="0" borderId="10" xfId="4" applyNumberFormat="1" applyFont="1" applyBorder="1" applyAlignment="1">
      <alignment horizontal="center" vertical="center"/>
    </xf>
    <xf numFmtId="0" fontId="0" fillId="9" borderId="49" xfId="0" applyFill="1" applyBorder="1" applyAlignment="1">
      <alignment horizontal="left" vertical="center"/>
    </xf>
    <xf numFmtId="0" fontId="0" fillId="9" borderId="24" xfId="0" applyFill="1" applyBorder="1" applyAlignment="1">
      <alignment horizontal="left" vertical="center"/>
    </xf>
    <xf numFmtId="0" fontId="16" fillId="9" borderId="24" xfId="0" applyFont="1" applyFill="1" applyBorder="1" applyAlignment="1">
      <alignment horizontal="left" vertical="center"/>
    </xf>
    <xf numFmtId="0" fontId="0" fillId="9" borderId="50" xfId="0" applyFill="1" applyBorder="1" applyAlignment="1">
      <alignment horizontal="left" vertical="center"/>
    </xf>
    <xf numFmtId="179" fontId="0" fillId="9" borderId="49" xfId="0" applyNumberForma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20" fillId="0" borderId="0" xfId="0" applyNumberFormat="1" applyFont="1" applyAlignment="1">
      <alignment horizontal="left" vertical="center"/>
    </xf>
    <xf numFmtId="0" fontId="1" fillId="8" borderId="57" xfId="0" applyFont="1" applyFill="1" applyBorder="1" applyAlignment="1">
      <alignment horizontal="center" vertical="center"/>
    </xf>
    <xf numFmtId="0" fontId="17" fillId="8" borderId="43" xfId="0" applyFont="1" applyFill="1" applyBorder="1" applyAlignment="1">
      <alignment horizontal="center" vertical="center"/>
    </xf>
    <xf numFmtId="0" fontId="17" fillId="9" borderId="12" xfId="0" applyFont="1" applyFill="1" applyBorder="1" applyAlignment="1">
      <alignment horizontal="center" vertical="center"/>
    </xf>
    <xf numFmtId="0" fontId="17" fillId="9" borderId="10" xfId="0" applyFont="1" applyFill="1" applyBorder="1" applyAlignment="1">
      <alignment horizontal="center" vertical="center"/>
    </xf>
    <xf numFmtId="0" fontId="17" fillId="9" borderId="61" xfId="0" applyFont="1" applyFill="1" applyBorder="1" applyAlignment="1">
      <alignment horizontal="center" vertical="center"/>
    </xf>
    <xf numFmtId="10" fontId="0" fillId="8" borderId="26" xfId="4" applyNumberFormat="1" applyFont="1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0" fontId="18" fillId="10" borderId="57" xfId="0" applyFont="1" applyFill="1" applyBorder="1" applyAlignment="1">
      <alignment horizontal="left" vertical="center"/>
    </xf>
    <xf numFmtId="179" fontId="0" fillId="9" borderId="43" xfId="0" applyNumberFormat="1" applyFill="1" applyBorder="1" applyAlignment="1">
      <alignment horizontal="left" vertical="center"/>
    </xf>
    <xf numFmtId="179" fontId="16" fillId="9" borderId="43" xfId="0" applyNumberFormat="1" applyFont="1" applyFill="1" applyBorder="1" applyAlignment="1">
      <alignment horizontal="left" vertical="center"/>
    </xf>
    <xf numFmtId="179" fontId="0" fillId="0" borderId="43" xfId="0" applyNumberFormat="1" applyBorder="1" applyAlignment="1">
      <alignment horizontal="left" vertical="center"/>
    </xf>
    <xf numFmtId="179" fontId="0" fillId="0" borderId="0" xfId="0" applyNumberFormat="1"/>
    <xf numFmtId="185" fontId="0" fillId="0" borderId="0" xfId="0" applyNumberFormat="1"/>
    <xf numFmtId="179" fontId="16" fillId="9" borderId="48" xfId="0" applyNumberFormat="1" applyFont="1" applyFill="1" applyBorder="1" applyAlignment="1">
      <alignment horizontal="left" vertical="center"/>
    </xf>
    <xf numFmtId="179" fontId="0" fillId="9" borderId="39" xfId="0" applyNumberFormat="1" applyFill="1" applyBorder="1" applyAlignment="1">
      <alignment horizontal="left" vertical="center"/>
    </xf>
    <xf numFmtId="179" fontId="16" fillId="9" borderId="39" xfId="0" applyNumberFormat="1" applyFont="1" applyFill="1" applyBorder="1" applyAlignment="1">
      <alignment horizontal="left" vertical="center"/>
    </xf>
    <xf numFmtId="179" fontId="0" fillId="0" borderId="0" xfId="9" applyFont="1"/>
    <xf numFmtId="179" fontId="0" fillId="0" borderId="0" xfId="0" applyNumberFormat="1" applyAlignment="1">
      <alignment horizontal="left" vertical="center"/>
    </xf>
    <xf numFmtId="4" fontId="21" fillId="0" borderId="13" xfId="0" applyNumberFormat="1" applyFont="1" applyBorder="1" applyAlignment="1">
      <alignment horizontal="center" vertical="center" wrapText="1"/>
    </xf>
    <xf numFmtId="4" fontId="21" fillId="0" borderId="14" xfId="0" applyNumberFormat="1" applyFont="1" applyBorder="1" applyAlignment="1">
      <alignment horizontal="center" vertical="center" wrapText="1"/>
    </xf>
    <xf numFmtId="4" fontId="21" fillId="0" borderId="14" xfId="0" applyNumberFormat="1" applyFont="1" applyBorder="1" applyAlignment="1">
      <alignment vertical="center" wrapText="1"/>
    </xf>
    <xf numFmtId="4" fontId="21" fillId="0" borderId="35" xfId="0" applyNumberFormat="1" applyFont="1" applyBorder="1" applyAlignment="1">
      <alignment vertical="center" wrapText="1"/>
    </xf>
    <xf numFmtId="4" fontId="17" fillId="0" borderId="15" xfId="0" applyNumberFormat="1" applyFont="1" applyBorder="1" applyAlignment="1">
      <alignment horizontal="center" vertical="center" wrapText="1"/>
    </xf>
    <xf numFmtId="4" fontId="17" fillId="0" borderId="0" xfId="0" applyNumberFormat="1" applyFont="1" applyAlignment="1">
      <alignment horizontal="center" vertical="center" wrapText="1"/>
    </xf>
    <xf numFmtId="4" fontId="17" fillId="0" borderId="36" xfId="0" applyNumberFormat="1" applyFont="1" applyBorder="1" applyAlignment="1">
      <alignment horizontal="center" vertical="center" wrapText="1"/>
    </xf>
    <xf numFmtId="4" fontId="21" fillId="0" borderId="15" xfId="0" applyNumberFormat="1" applyFont="1" applyBorder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 wrapText="1"/>
    </xf>
    <xf numFmtId="4" fontId="21" fillId="0" borderId="36" xfId="0" applyNumberFormat="1" applyFont="1" applyBorder="1" applyAlignment="1">
      <alignment horizontal="center" vertical="center" wrapText="1"/>
    </xf>
    <xf numFmtId="4" fontId="21" fillId="0" borderId="0" xfId="0" applyNumberFormat="1" applyFont="1" applyAlignment="1">
      <alignment vertical="center" wrapText="1"/>
    </xf>
    <xf numFmtId="4" fontId="21" fillId="0" borderId="36" xfId="0" applyNumberFormat="1" applyFont="1" applyBorder="1" applyAlignment="1">
      <alignment vertical="center" wrapText="1"/>
    </xf>
    <xf numFmtId="4" fontId="21" fillId="0" borderId="55" xfId="0" applyNumberFormat="1" applyFont="1" applyBorder="1" applyAlignment="1">
      <alignment horizontal="center" vertical="center" wrapText="1"/>
    </xf>
    <xf numFmtId="4" fontId="21" fillId="0" borderId="56" xfId="0" applyNumberFormat="1" applyFont="1" applyBorder="1" applyAlignment="1">
      <alignment horizontal="center" vertical="center" wrapText="1"/>
    </xf>
    <xf numFmtId="0" fontId="22" fillId="6" borderId="56" xfId="0" applyFont="1" applyFill="1" applyBorder="1" applyAlignment="1">
      <alignment horizontal="center" vertical="center" wrapText="1"/>
    </xf>
    <xf numFmtId="0" fontId="22" fillId="6" borderId="57" xfId="0" applyFont="1" applyFill="1" applyBorder="1" applyAlignment="1">
      <alignment horizontal="center" vertical="center" wrapText="1"/>
    </xf>
    <xf numFmtId="4" fontId="21" fillId="0" borderId="49" xfId="0" applyNumberFormat="1" applyFont="1" applyBorder="1" applyAlignment="1">
      <alignment horizontal="center" vertical="center" wrapText="1"/>
    </xf>
    <xf numFmtId="4" fontId="21" fillId="0" borderId="24" xfId="0" applyNumberFormat="1" applyFont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2" fillId="6" borderId="39" xfId="0" applyFont="1" applyFill="1" applyBorder="1" applyAlignment="1">
      <alignment horizontal="center" vertical="center" wrapText="1"/>
    </xf>
    <xf numFmtId="3" fontId="23" fillId="6" borderId="29" xfId="0" applyNumberFormat="1" applyFont="1" applyFill="1" applyBorder="1" applyAlignment="1">
      <alignment horizontal="center" vertical="center" wrapText="1"/>
    </xf>
    <xf numFmtId="4" fontId="23" fillId="6" borderId="30" xfId="0" applyNumberFormat="1" applyFont="1" applyFill="1" applyBorder="1" applyAlignment="1">
      <alignment vertical="center" wrapText="1"/>
    </xf>
    <xf numFmtId="179" fontId="23" fillId="6" borderId="30" xfId="9" applyFont="1" applyFill="1" applyBorder="1" applyAlignment="1">
      <alignment vertical="center" wrapText="1"/>
    </xf>
    <xf numFmtId="10" fontId="23" fillId="6" borderId="28" xfId="0" applyNumberFormat="1" applyFont="1" applyFill="1" applyBorder="1" applyAlignment="1">
      <alignment vertical="center" wrapText="1"/>
    </xf>
    <xf numFmtId="10" fontId="23" fillId="6" borderId="42" xfId="0" applyNumberFormat="1" applyFont="1" applyFill="1" applyBorder="1" applyAlignment="1">
      <alignment vertical="center" wrapText="1"/>
    </xf>
    <xf numFmtId="4" fontId="23" fillId="6" borderId="12" xfId="0" applyNumberFormat="1" applyFont="1" applyFill="1" applyBorder="1" applyAlignment="1">
      <alignment vertical="center" wrapText="1"/>
    </xf>
    <xf numFmtId="179" fontId="23" fillId="6" borderId="12" xfId="9" applyFont="1" applyFill="1" applyBorder="1" applyAlignment="1">
      <alignment vertical="center" wrapText="1"/>
    </xf>
    <xf numFmtId="10" fontId="23" fillId="6" borderId="12" xfId="0" applyNumberFormat="1" applyFont="1" applyFill="1" applyBorder="1" applyAlignment="1">
      <alignment vertical="center" wrapText="1"/>
    </xf>
    <xf numFmtId="10" fontId="23" fillId="6" borderId="43" xfId="0" applyNumberFormat="1" applyFont="1" applyFill="1" applyBorder="1" applyAlignment="1">
      <alignment vertical="center" wrapText="1"/>
    </xf>
    <xf numFmtId="3" fontId="21" fillId="11" borderId="49" xfId="0" applyNumberFormat="1" applyFont="1" applyFill="1" applyBorder="1" applyAlignment="1">
      <alignment horizontal="center" vertical="center" wrapText="1"/>
    </xf>
    <xf numFmtId="4" fontId="21" fillId="11" borderId="24" xfId="0" applyNumberFormat="1" applyFont="1" applyFill="1" applyBorder="1" applyAlignment="1">
      <alignment vertical="center" wrapText="1"/>
    </xf>
    <xf numFmtId="179" fontId="21" fillId="11" borderId="24" xfId="9" applyFont="1" applyFill="1" applyBorder="1" applyAlignment="1">
      <alignment vertical="center" wrapText="1"/>
    </xf>
    <xf numFmtId="10" fontId="21" fillId="11" borderId="24" xfId="0" applyNumberFormat="1" applyFont="1" applyFill="1" applyBorder="1" applyAlignment="1">
      <alignment vertical="center" wrapText="1"/>
    </xf>
    <xf numFmtId="4" fontId="23" fillId="11" borderId="39" xfId="0" applyNumberFormat="1" applyFont="1" applyFill="1" applyBorder="1" applyAlignment="1">
      <alignment vertical="center" wrapText="1"/>
    </xf>
    <xf numFmtId="4" fontId="24" fillId="0" borderId="0" xfId="0" applyNumberFormat="1" applyFont="1" applyAlignment="1">
      <alignment vertical="center" wrapText="1"/>
    </xf>
    <xf numFmtId="4" fontId="25" fillId="0" borderId="0" xfId="0" applyNumberFormat="1" applyFont="1" applyAlignment="1">
      <alignment horizontal="center" vertical="center" wrapText="1"/>
    </xf>
    <xf numFmtId="4" fontId="24" fillId="0" borderId="0" xfId="0" applyNumberFormat="1" applyFont="1" applyAlignment="1">
      <alignment horizontal="center" vertical="center" wrapText="1"/>
    </xf>
    <xf numFmtId="4" fontId="25" fillId="0" borderId="0" xfId="0" applyNumberFormat="1" applyFont="1" applyAlignment="1" quotePrefix="1">
      <alignment horizontal="center" vertical="center" wrapText="1"/>
    </xf>
    <xf numFmtId="4" fontId="24" fillId="0" borderId="0" xfId="0" applyNumberFormat="1" applyFont="1" applyAlignment="1" quotePrefix="1">
      <alignment horizontal="center" vertical="center" wrapText="1"/>
    </xf>
    <xf numFmtId="4" fontId="17" fillId="0" borderId="15" xfId="0" applyNumberFormat="1" applyFont="1" applyBorder="1" applyAlignment="1" quotePrefix="1">
      <alignment horizontal="center" vertical="center" wrapText="1"/>
    </xf>
    <xf numFmtId="4" fontId="21" fillId="0" borderId="15" xfId="0" applyNumberFormat="1" applyFont="1" applyBorder="1" applyAlignment="1" quotePrefix="1">
      <alignment horizontal="center" vertical="center" wrapText="1"/>
    </xf>
    <xf numFmtId="4" fontId="21" fillId="0" borderId="55" xfId="0" applyNumberFormat="1" applyFont="1" applyBorder="1" applyAlignment="1" quotePrefix="1">
      <alignment horizontal="center" vertical="center" wrapText="1"/>
    </xf>
    <xf numFmtId="4" fontId="21" fillId="0" borderId="56" xfId="0" applyNumberFormat="1" applyFont="1" applyBorder="1" applyAlignment="1" quotePrefix="1">
      <alignment horizontal="center" vertical="center" wrapText="1"/>
    </xf>
    <xf numFmtId="0" fontId="22" fillId="6" borderId="56" xfId="0" applyFont="1" applyFill="1" applyBorder="1" applyAlignment="1" quotePrefix="1">
      <alignment horizontal="center" vertical="center" wrapText="1"/>
    </xf>
    <xf numFmtId="0" fontId="22" fillId="6" borderId="57" xfId="0" applyFont="1" applyFill="1" applyBorder="1" applyAlignment="1" quotePrefix="1">
      <alignment horizontal="center" vertical="center" wrapText="1"/>
    </xf>
    <xf numFmtId="4" fontId="21" fillId="11" borderId="24" xfId="0" applyNumberFormat="1" applyFont="1" applyFill="1" applyBorder="1" applyAlignment="1" quotePrefix="1">
      <alignment vertical="center" wrapText="1"/>
    </xf>
    <xf numFmtId="1" fontId="10" fillId="6" borderId="29" xfId="0" applyNumberFormat="1" applyFont="1" applyFill="1" applyBorder="1" applyAlignment="1" quotePrefix="1">
      <alignment horizontal="left" vertical="center"/>
    </xf>
  </cellXfs>
  <cellStyles count="55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Normal_ARNALDO 01 2 2" xfId="10"/>
    <cellStyle name="Hyperlink seguido" xfId="11" builtinId="9"/>
    <cellStyle name="Hyperlink" xfId="12" builtinId="8"/>
    <cellStyle name="Normal 2 4" xfId="13"/>
    <cellStyle name="40% - Ênfase 2" xfId="14" builtinId="35"/>
    <cellStyle name="Observação" xfId="15" builtinId="10"/>
    <cellStyle name="40% - Ênfase 6" xfId="16" builtinId="51"/>
    <cellStyle name="Texto de Aviso" xfId="17" builtinId="11"/>
    <cellStyle name="Título" xfId="18" builtinId="15"/>
    <cellStyle name="Texto Explicativo" xfId="19" builtinId="53"/>
    <cellStyle name="Ênfase 3" xfId="20" builtinId="37"/>
    <cellStyle name="Título 1" xfId="21" builtinId="16"/>
    <cellStyle name="Ênfase 4" xfId="22" builtinId="41"/>
    <cellStyle name="Título 2" xfId="23" builtinId="17"/>
    <cellStyle name="Ênfase 5" xfId="24" builtinId="45"/>
    <cellStyle name="Título 3" xfId="25" builtinId="18"/>
    <cellStyle name="Ênfase 6" xfId="26" builtinId="49"/>
    <cellStyle name="Título 4" xfId="27" builtinId="19"/>
    <cellStyle name="Entrada" xfId="28" builtinId="20"/>
    <cellStyle name="Saída" xfId="29" builtinId="21"/>
    <cellStyle name="Cálculo" xfId="30" builtinId="22"/>
    <cellStyle name="Total" xfId="31" builtinId="25"/>
    <cellStyle name="40% - Ênfase 1" xfId="32" builtinId="31"/>
    <cellStyle name="Bom" xfId="33" builtinId="26"/>
    <cellStyle name="Ruim" xfId="34" builtinId="27"/>
    <cellStyle name="Porcentagem 4" xfId="35"/>
    <cellStyle name="Neutro" xfId="36" builtinId="28"/>
    <cellStyle name="20% - Ênfase 5" xfId="37" builtinId="46"/>
    <cellStyle name="Ênfase 1" xfId="38" builtinId="29"/>
    <cellStyle name="20% - Ênfase 1" xfId="39" builtinId="30"/>
    <cellStyle name="60% - Ênfase 1" xfId="40" builtinId="32"/>
    <cellStyle name="20% - Ênfase 6" xfId="41" builtinId="50"/>
    <cellStyle name="Ênfase 2" xfId="42" builtinId="33"/>
    <cellStyle name="20% - Ênfase 2" xfId="43" builtinId="34"/>
    <cellStyle name="60% - Ênfase 2" xfId="44" builtinId="36"/>
    <cellStyle name="40% - Ênfase 3" xfId="45" builtinId="39"/>
    <cellStyle name="60% - Ênfase 3" xfId="46" builtinId="40"/>
    <cellStyle name="20% - Ênfase 4" xfId="47" builtinId="42"/>
    <cellStyle name="60% - Ênfase 4" xfId="48" builtinId="44"/>
    <cellStyle name="40% - Ênfase 5" xfId="49" builtinId="47"/>
    <cellStyle name="60% - Ênfase 5" xfId="50" builtinId="48"/>
    <cellStyle name="60% - Ênfase 6" xfId="51" builtinId="52"/>
    <cellStyle name="Normal 10 8" xfId="52"/>
    <cellStyle name="Separador de milhares 4" xfId="53"/>
    <cellStyle name="Separador de milhares 5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6" Type="http://schemas.openxmlformats.org/officeDocument/2006/relationships/image" Target="../media/image1.png"/><Relationship Id="rId5" Type="http://schemas.openxmlformats.org/officeDocument/2006/relationships/image" Target="../media/image6.jpeg"/><Relationship Id="rId4" Type="http://schemas.openxmlformats.org/officeDocument/2006/relationships/image" Target="../media/image5.jpeg"/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635000</xdr:colOff>
      <xdr:row>0</xdr:row>
      <xdr:rowOff>63500</xdr:rowOff>
    </xdr:from>
    <xdr:to>
      <xdr:col>3</xdr:col>
      <xdr:colOff>698500</xdr:colOff>
      <xdr:row>8</xdr:row>
      <xdr:rowOff>21439</xdr:rowOff>
    </xdr:to>
    <xdr:pic>
      <xdr:nvPicPr>
        <xdr:cNvPr id="4" name="Imagem 3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84" r="13266" b="20000"/>
        <a:stretch>
          <a:fillRect/>
        </a:stretch>
      </xdr:blipFill>
      <xdr:spPr>
        <a:xfrm>
          <a:off x="3863975" y="63500"/>
          <a:ext cx="1358900" cy="1481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232171</xdr:colOff>
      <xdr:row>1</xdr:row>
      <xdr:rowOff>41671</xdr:rowOff>
    </xdr:from>
    <xdr:to>
      <xdr:col>1</xdr:col>
      <xdr:colOff>571500</xdr:colOff>
      <xdr:row>3</xdr:row>
      <xdr:rowOff>17097</xdr:rowOff>
    </xdr:to>
    <xdr:pic>
      <xdr:nvPicPr>
        <xdr:cNvPr id="4" name="Imagem 3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84" r="13266" b="20000"/>
        <a:stretch>
          <a:fillRect/>
        </a:stretch>
      </xdr:blipFill>
      <xdr:spPr>
        <a:xfrm>
          <a:off x="288925" y="79375"/>
          <a:ext cx="339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352425</xdr:colOff>
      <xdr:row>1</xdr:row>
      <xdr:rowOff>54350</xdr:rowOff>
    </xdr:from>
    <xdr:to>
      <xdr:col>3</xdr:col>
      <xdr:colOff>266700</xdr:colOff>
      <xdr:row>4</xdr:row>
      <xdr:rowOff>291129</xdr:rowOff>
    </xdr:to>
    <xdr:pic>
      <xdr:nvPicPr>
        <xdr:cNvPr id="4" name="Imagem 3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84" r="13266" b="20000"/>
        <a:stretch>
          <a:fillRect/>
        </a:stretch>
      </xdr:blipFill>
      <xdr:spPr>
        <a:xfrm>
          <a:off x="447675" y="254000"/>
          <a:ext cx="89535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455545</xdr:colOff>
      <xdr:row>1</xdr:row>
      <xdr:rowOff>16565</xdr:rowOff>
    </xdr:from>
    <xdr:to>
      <xdr:col>1</xdr:col>
      <xdr:colOff>1035326</xdr:colOff>
      <xdr:row>2</xdr:row>
      <xdr:rowOff>447260</xdr:rowOff>
    </xdr:to>
    <xdr:pic>
      <xdr:nvPicPr>
        <xdr:cNvPr id="2" name="Imagem 1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84" r="13266" b="20000"/>
        <a:stretch>
          <a:fillRect/>
        </a:stretch>
      </xdr:blipFill>
      <xdr:spPr>
        <a:xfrm>
          <a:off x="674370" y="207010"/>
          <a:ext cx="579755" cy="621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107675</xdr:colOff>
      <xdr:row>1</xdr:row>
      <xdr:rowOff>41412</xdr:rowOff>
    </xdr:from>
    <xdr:to>
      <xdr:col>1</xdr:col>
      <xdr:colOff>687457</xdr:colOff>
      <xdr:row>2</xdr:row>
      <xdr:rowOff>472107</xdr:rowOff>
    </xdr:to>
    <xdr:pic>
      <xdr:nvPicPr>
        <xdr:cNvPr id="4" name="Imagem 3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84" r="13266" b="20000"/>
        <a:stretch>
          <a:fillRect/>
        </a:stretch>
      </xdr:blipFill>
      <xdr:spPr>
        <a:xfrm>
          <a:off x="145415" y="231775"/>
          <a:ext cx="579755" cy="621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107675</xdr:colOff>
      <xdr:row>1</xdr:row>
      <xdr:rowOff>41412</xdr:rowOff>
    </xdr:from>
    <xdr:to>
      <xdr:col>1</xdr:col>
      <xdr:colOff>687457</xdr:colOff>
      <xdr:row>2</xdr:row>
      <xdr:rowOff>472107</xdr:rowOff>
    </xdr:to>
    <xdr:pic>
      <xdr:nvPicPr>
        <xdr:cNvPr id="3" name="Imagem 2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84" r="13266" b="20000"/>
        <a:stretch>
          <a:fillRect/>
        </a:stretch>
      </xdr:blipFill>
      <xdr:spPr>
        <a:xfrm>
          <a:off x="707390" y="231775"/>
          <a:ext cx="579755" cy="621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280852</xdr:colOff>
      <xdr:row>1</xdr:row>
      <xdr:rowOff>78441</xdr:rowOff>
    </xdr:from>
    <xdr:to>
      <xdr:col>2</xdr:col>
      <xdr:colOff>291353</xdr:colOff>
      <xdr:row>3</xdr:row>
      <xdr:rowOff>203497</xdr:rowOff>
    </xdr:to>
    <xdr:pic>
      <xdr:nvPicPr>
        <xdr:cNvPr id="3" name="Imagem 2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84" r="13266" b="20000"/>
        <a:stretch>
          <a:fillRect/>
        </a:stretch>
      </xdr:blipFill>
      <xdr:spPr>
        <a:xfrm>
          <a:off x="356870" y="154305"/>
          <a:ext cx="629285" cy="687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2269825</xdr:colOff>
      <xdr:row>1</xdr:row>
      <xdr:rowOff>66262</xdr:rowOff>
    </xdr:from>
    <xdr:to>
      <xdr:col>6</xdr:col>
      <xdr:colOff>2774673</xdr:colOff>
      <xdr:row>3</xdr:row>
      <xdr:rowOff>299520</xdr:rowOff>
    </xdr:to>
    <xdr:pic>
      <xdr:nvPicPr>
        <xdr:cNvPr id="4" name="Imagem 3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84" r="13266" b="20000"/>
        <a:stretch>
          <a:fillRect/>
        </a:stretch>
      </xdr:blipFill>
      <xdr:spPr>
        <a:xfrm>
          <a:off x="6955790" y="142240"/>
          <a:ext cx="504825" cy="547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6</xdr:row>
      <xdr:rowOff>1</xdr:rowOff>
    </xdr:from>
    <xdr:to>
      <xdr:col>5</xdr:col>
      <xdr:colOff>6349</xdr:colOff>
      <xdr:row>15</xdr:row>
      <xdr:rowOff>0</xdr:rowOff>
    </xdr:to>
    <xdr:pic>
      <xdr:nvPicPr>
        <xdr:cNvPr id="4" name="Imagem 3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14525"/>
          <a:ext cx="3006090" cy="2266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9526</xdr:colOff>
      <xdr:row>6</xdr:row>
      <xdr:rowOff>9525</xdr:rowOff>
    </xdr:from>
    <xdr:to>
      <xdr:col>11</xdr:col>
      <xdr:colOff>0</xdr:colOff>
      <xdr:row>15</xdr:row>
      <xdr:rowOff>9524</xdr:rowOff>
    </xdr:to>
    <xdr:pic>
      <xdr:nvPicPr>
        <xdr:cNvPr id="5" name="Imagem 4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0" y="1924050"/>
          <a:ext cx="2990850" cy="2266315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16</xdr:row>
      <xdr:rowOff>9525</xdr:rowOff>
    </xdr:from>
    <xdr:to>
      <xdr:col>5</xdr:col>
      <xdr:colOff>0</xdr:colOff>
      <xdr:row>25</xdr:row>
      <xdr:rowOff>9525</xdr:rowOff>
    </xdr:to>
    <xdr:pic>
      <xdr:nvPicPr>
        <xdr:cNvPr id="6" name="Imagem 5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" y="4248150"/>
          <a:ext cx="2990850" cy="23050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16</xdr:row>
      <xdr:rowOff>9525</xdr:rowOff>
    </xdr:from>
    <xdr:to>
      <xdr:col>11</xdr:col>
      <xdr:colOff>9523</xdr:colOff>
      <xdr:row>25</xdr:row>
      <xdr:rowOff>9525</xdr:rowOff>
    </xdr:to>
    <xdr:pic>
      <xdr:nvPicPr>
        <xdr:cNvPr id="7" name="Imagem 6"/>
        <xdr:cNvPicPr>
          <a:picLocks noChangeAspect="1"/>
        </xdr:cNvPicPr>
      </xdr:nvPicPr>
      <xdr:blipFill>
        <a:blip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0" y="4248150"/>
          <a:ext cx="2999740" cy="23050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26</xdr:row>
      <xdr:rowOff>9525</xdr:rowOff>
    </xdr:from>
    <xdr:to>
      <xdr:col>5</xdr:col>
      <xdr:colOff>9523</xdr:colOff>
      <xdr:row>35</xdr:row>
      <xdr:rowOff>0</xdr:rowOff>
    </xdr:to>
    <xdr:pic>
      <xdr:nvPicPr>
        <xdr:cNvPr id="8" name="Imagem 7"/>
        <xdr:cNvPicPr>
          <a:picLocks noChangeAspect="1"/>
        </xdr:cNvPicPr>
      </xdr:nvPicPr>
      <xdr:blipFill>
        <a:blip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" y="6610350"/>
          <a:ext cx="2999740" cy="2324100"/>
        </a:xfrm>
        <a:prstGeom prst="rect">
          <a:avLst/>
        </a:prstGeom>
      </xdr:spPr>
    </xdr:pic>
    <xdr:clientData/>
  </xdr:twoCellAnchor>
  <xdr:twoCellAnchor>
    <xdr:from>
      <xdr:col>0</xdr:col>
      <xdr:colOff>196874</xdr:colOff>
      <xdr:row>0</xdr:row>
      <xdr:rowOff>152401</xdr:rowOff>
    </xdr:from>
    <xdr:to>
      <xdr:col>1</xdr:col>
      <xdr:colOff>387691</xdr:colOff>
      <xdr:row>4</xdr:row>
      <xdr:rowOff>123825</xdr:rowOff>
    </xdr:to>
    <xdr:pic>
      <xdr:nvPicPr>
        <xdr:cNvPr id="9" name="Imagem 8"/>
        <xdr:cNvPicPr>
          <a:picLocks noChangeAspect="1" noChangeArrowheads="1"/>
        </xdr:cNvPicPr>
      </xdr:nvPicPr>
      <xdr:blipFill>
        <a:blip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84" r="13266" b="20000"/>
        <a:stretch>
          <a:fillRect/>
        </a:stretch>
      </xdr:blipFill>
      <xdr:spPr>
        <a:xfrm>
          <a:off x="196850" y="152400"/>
          <a:ext cx="790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ilha1"/>
  <dimension ref="A1:N42"/>
  <sheetViews>
    <sheetView view="pageBreakPreview" zoomScale="60" zoomScaleNormal="100" workbookViewId="0">
      <selection activeCell="A22" sqref="A22"/>
    </sheetView>
  </sheetViews>
  <sheetFormatPr defaultColWidth="9" defaultRowHeight="15"/>
  <cols>
    <col min="1" max="1" width="23.8571428571429" customWidth="1"/>
    <col min="2" max="2" width="24.5714285714286" customWidth="1"/>
    <col min="3" max="3" width="19.4285714285714" customWidth="1"/>
    <col min="4" max="4" width="21.1428571428571" customWidth="1"/>
    <col min="5" max="5" width="21.7142857142857" customWidth="1"/>
    <col min="6" max="6" width="24" customWidth="1"/>
  </cols>
  <sheetData>
    <row r="1" customHeight="1" spans="1:6">
      <c r="A1" s="303"/>
      <c r="B1" s="303"/>
      <c r="C1" s="303"/>
      <c r="D1" s="303"/>
      <c r="E1" s="303"/>
      <c r="F1" s="303"/>
    </row>
    <row r="2" customHeight="1" spans="1:6">
      <c r="A2" s="303"/>
      <c r="B2" s="303"/>
      <c r="C2" s="303"/>
      <c r="D2" s="303"/>
      <c r="E2" s="303"/>
      <c r="F2" s="303"/>
    </row>
    <row r="3" customHeight="1" spans="1:6">
      <c r="A3" s="303"/>
      <c r="B3" s="303"/>
      <c r="C3" s="303"/>
      <c r="D3" s="303"/>
      <c r="E3" s="303"/>
      <c r="F3" s="303"/>
    </row>
    <row r="4" customHeight="1" spans="1:6">
      <c r="A4" s="303"/>
      <c r="B4" s="303"/>
      <c r="C4" s="303"/>
      <c r="D4" s="303"/>
      <c r="E4" s="303"/>
      <c r="F4" s="303"/>
    </row>
    <row r="5" customHeight="1" spans="1:6">
      <c r="A5" s="303"/>
      <c r="B5" s="303"/>
      <c r="C5" s="303"/>
      <c r="D5" s="303"/>
      <c r="E5" s="303"/>
      <c r="F5" s="303"/>
    </row>
    <row r="6" customHeight="1" spans="1:6">
      <c r="A6" s="303"/>
      <c r="B6" s="303"/>
      <c r="C6" s="303"/>
      <c r="D6" s="303"/>
      <c r="E6" s="303"/>
      <c r="F6" s="303"/>
    </row>
    <row r="7" customHeight="1" spans="1:6">
      <c r="A7" s="303"/>
      <c r="B7" s="303"/>
      <c r="C7" s="303"/>
      <c r="D7" s="303"/>
      <c r="E7" s="303"/>
      <c r="F7" s="303"/>
    </row>
    <row r="8" customHeight="1" spans="1:6">
      <c r="A8" s="303"/>
      <c r="B8" s="303"/>
      <c r="C8" s="303"/>
      <c r="D8" s="303"/>
      <c r="E8" s="303"/>
      <c r="F8" s="303"/>
    </row>
    <row r="9" customHeight="1" spans="1:6">
      <c r="A9" s="303"/>
      <c r="B9" s="306" t="s">
        <v>0</v>
      </c>
      <c r="C9" s="304"/>
      <c r="D9" s="304"/>
      <c r="E9" s="304"/>
      <c r="F9" s="303"/>
    </row>
    <row r="10" customHeight="1" spans="1:14">
      <c r="A10" s="303"/>
      <c r="B10" s="304"/>
      <c r="C10" s="304"/>
      <c r="D10" s="304"/>
      <c r="E10" s="304"/>
      <c r="F10" s="303"/>
      <c r="I10" s="303"/>
      <c r="J10" s="303"/>
      <c r="K10" s="303"/>
      <c r="L10" s="303"/>
      <c r="M10" s="303"/>
      <c r="N10" s="303"/>
    </row>
    <row r="11" customHeight="1" spans="1:14">
      <c r="A11" s="303"/>
      <c r="B11" s="304"/>
      <c r="C11" s="304"/>
      <c r="D11" s="304"/>
      <c r="E11" s="304"/>
      <c r="F11" s="303"/>
      <c r="I11" s="303"/>
      <c r="J11" s="303"/>
      <c r="K11" s="303"/>
      <c r="L11" s="303"/>
      <c r="M11" s="303"/>
      <c r="N11" s="303"/>
    </row>
    <row r="12" customHeight="1" spans="1:14">
      <c r="A12" s="303"/>
      <c r="B12" s="304"/>
      <c r="C12" s="304"/>
      <c r="D12" s="304"/>
      <c r="E12" s="304"/>
      <c r="F12" s="303"/>
      <c r="I12" s="303"/>
      <c r="J12" s="303"/>
      <c r="K12" s="303"/>
      <c r="L12" s="303"/>
      <c r="M12" s="303"/>
      <c r="N12" s="303"/>
    </row>
    <row r="13" customHeight="1" spans="1:14">
      <c r="A13" s="307" t="s">
        <v>1</v>
      </c>
      <c r="B13" s="305"/>
      <c r="C13" s="305"/>
      <c r="D13" s="305"/>
      <c r="E13" s="305"/>
      <c r="F13" s="305"/>
      <c r="I13" s="303"/>
      <c r="J13" s="303"/>
      <c r="K13" s="303"/>
      <c r="L13" s="303"/>
      <c r="M13" s="303"/>
      <c r="N13" s="303"/>
    </row>
    <row r="14" customHeight="1" spans="1:14">
      <c r="A14" s="305"/>
      <c r="B14" s="305"/>
      <c r="C14" s="305"/>
      <c r="D14" s="305"/>
      <c r="E14" s="305"/>
      <c r="F14" s="305"/>
      <c r="I14" s="303"/>
      <c r="J14" s="303"/>
      <c r="K14" s="303"/>
      <c r="L14" s="303"/>
      <c r="M14" s="303"/>
      <c r="N14" s="303"/>
    </row>
    <row r="15" customHeight="1" spans="1:14">
      <c r="A15" s="305"/>
      <c r="B15" s="305"/>
      <c r="C15" s="305"/>
      <c r="D15" s="305"/>
      <c r="E15" s="305"/>
      <c r="F15" s="305"/>
      <c r="I15" s="303"/>
      <c r="J15" s="303"/>
      <c r="K15" s="303"/>
      <c r="L15" s="303"/>
      <c r="M15" s="303"/>
      <c r="N15" s="303"/>
    </row>
    <row r="16" customHeight="1" spans="1:14">
      <c r="A16" s="305"/>
      <c r="B16" s="305"/>
      <c r="C16" s="305"/>
      <c r="D16" s="305"/>
      <c r="E16" s="305"/>
      <c r="F16" s="305"/>
      <c r="I16" s="303"/>
      <c r="J16" s="303"/>
      <c r="K16" s="303"/>
      <c r="L16" s="303"/>
      <c r="M16" s="303"/>
      <c r="N16" s="303"/>
    </row>
    <row r="17" customHeight="1" spans="1:14">
      <c r="A17" s="305"/>
      <c r="B17" s="305"/>
      <c r="C17" s="305"/>
      <c r="D17" s="305"/>
      <c r="E17" s="305"/>
      <c r="F17" s="305"/>
      <c r="I17" s="303"/>
      <c r="J17" s="303"/>
      <c r="K17" s="303"/>
      <c r="L17" s="303"/>
      <c r="M17" s="303"/>
      <c r="N17" s="303"/>
    </row>
    <row r="18" customHeight="1" spans="1:14">
      <c r="A18" s="305"/>
      <c r="B18" s="305"/>
      <c r="C18" s="305"/>
      <c r="D18" s="305"/>
      <c r="E18" s="305"/>
      <c r="F18" s="305"/>
      <c r="I18" s="303"/>
      <c r="J18" s="303"/>
      <c r="K18" s="303"/>
      <c r="L18" s="303"/>
      <c r="M18" s="303"/>
      <c r="N18" s="303"/>
    </row>
    <row r="19" customHeight="1" spans="1:14">
      <c r="A19" s="305"/>
      <c r="B19" s="305"/>
      <c r="C19" s="305"/>
      <c r="D19" s="305"/>
      <c r="E19" s="305"/>
      <c r="F19" s="305"/>
      <c r="I19" s="303"/>
      <c r="J19" s="303"/>
      <c r="K19" s="303"/>
      <c r="L19" s="303"/>
      <c r="M19" s="303"/>
      <c r="N19" s="303"/>
    </row>
    <row r="20" customHeight="1" spans="1:14">
      <c r="A20" s="305"/>
      <c r="B20" s="305"/>
      <c r="C20" s="305"/>
      <c r="D20" s="305"/>
      <c r="E20" s="305"/>
      <c r="F20" s="305"/>
      <c r="I20" s="303"/>
      <c r="J20" s="303"/>
      <c r="K20" s="303"/>
      <c r="L20" s="303"/>
      <c r="M20" s="303"/>
      <c r="N20" s="303"/>
    </row>
    <row r="21" customHeight="1" spans="1:14">
      <c r="A21" s="305"/>
      <c r="B21" s="305"/>
      <c r="C21" s="305"/>
      <c r="D21" s="305"/>
      <c r="E21" s="305"/>
      <c r="F21" s="305"/>
      <c r="I21" s="303"/>
      <c r="J21" s="303"/>
      <c r="K21" s="303"/>
      <c r="L21" s="303"/>
      <c r="M21" s="303"/>
      <c r="N21" s="303"/>
    </row>
    <row r="22" customHeight="1" spans="9:14">
      <c r="I22" s="303"/>
      <c r="J22" s="303"/>
      <c r="K22" s="303"/>
      <c r="L22" s="303"/>
      <c r="M22" s="303"/>
      <c r="N22" s="303"/>
    </row>
    <row r="23" customHeight="1" spans="9:14">
      <c r="I23" s="303"/>
      <c r="J23" s="303"/>
      <c r="K23" s="303"/>
      <c r="L23" s="303"/>
      <c r="M23" s="303"/>
      <c r="N23" s="303"/>
    </row>
    <row r="24" customHeight="1" spans="9:14">
      <c r="I24" s="303"/>
      <c r="J24" s="303"/>
      <c r="K24" s="303"/>
      <c r="L24" s="303"/>
      <c r="M24" s="303"/>
      <c r="N24" s="303"/>
    </row>
    <row r="25" customHeight="1" spans="9:14">
      <c r="I25" s="303"/>
      <c r="J25" s="303"/>
      <c r="K25" s="303"/>
      <c r="L25" s="303"/>
      <c r="M25" s="303"/>
      <c r="N25" s="303"/>
    </row>
    <row r="26" customHeight="1" spans="9:14">
      <c r="I26" s="303"/>
      <c r="J26" s="303"/>
      <c r="K26" s="303"/>
      <c r="L26" s="303"/>
      <c r="M26" s="303"/>
      <c r="N26" s="303"/>
    </row>
    <row r="27" customHeight="1" spans="9:14">
      <c r="I27" s="303"/>
      <c r="J27" s="303"/>
      <c r="K27" s="303"/>
      <c r="L27" s="303"/>
      <c r="M27" s="303"/>
      <c r="N27" s="303"/>
    </row>
    <row r="28" customHeight="1" spans="9:14">
      <c r="I28" s="303"/>
      <c r="J28" s="303"/>
      <c r="K28" s="303"/>
      <c r="L28" s="303"/>
      <c r="M28" s="303"/>
      <c r="N28" s="303"/>
    </row>
    <row r="29" customHeight="1" spans="9:14">
      <c r="I29" s="303"/>
      <c r="J29" s="303"/>
      <c r="K29" s="303"/>
      <c r="L29" s="303"/>
      <c r="M29" s="303"/>
      <c r="N29" s="303"/>
    </row>
    <row r="30" customHeight="1" spans="9:14">
      <c r="I30" s="303"/>
      <c r="J30" s="303"/>
      <c r="K30" s="303"/>
      <c r="L30" s="303"/>
      <c r="M30" s="303"/>
      <c r="N30" s="303"/>
    </row>
    <row r="31" customHeight="1" spans="9:14">
      <c r="I31" s="303"/>
      <c r="J31" s="303"/>
      <c r="K31" s="303"/>
      <c r="L31" s="303"/>
      <c r="M31" s="303"/>
      <c r="N31" s="303"/>
    </row>
    <row r="32" customHeight="1" spans="9:14">
      <c r="I32" s="303"/>
      <c r="J32" s="303"/>
      <c r="K32" s="303"/>
      <c r="L32" s="303"/>
      <c r="M32" s="303"/>
      <c r="N32" s="303"/>
    </row>
    <row r="33" customHeight="1" spans="9:14">
      <c r="I33" s="303"/>
      <c r="J33" s="303"/>
      <c r="K33" s="303"/>
      <c r="L33" s="303"/>
      <c r="M33" s="303"/>
      <c r="N33" s="303"/>
    </row>
    <row r="34" customHeight="1" spans="9:14">
      <c r="I34" s="303"/>
      <c r="J34" s="303"/>
      <c r="K34" s="303"/>
      <c r="L34" s="303"/>
      <c r="M34" s="303"/>
      <c r="N34" s="303"/>
    </row>
    <row r="35" customHeight="1" spans="9:14">
      <c r="I35" s="303"/>
      <c r="J35" s="303"/>
      <c r="K35" s="303"/>
      <c r="L35" s="303"/>
      <c r="M35" s="303"/>
      <c r="N35" s="303"/>
    </row>
    <row r="36" customHeight="1" spans="9:14">
      <c r="I36" s="303"/>
      <c r="J36" s="303"/>
      <c r="K36" s="303"/>
      <c r="L36" s="303"/>
      <c r="M36" s="303"/>
      <c r="N36" s="303"/>
    </row>
    <row r="37" customHeight="1" spans="9:14">
      <c r="I37" s="303"/>
      <c r="J37" s="303"/>
      <c r="K37" s="303"/>
      <c r="L37" s="303"/>
      <c r="M37" s="303"/>
      <c r="N37" s="303"/>
    </row>
    <row r="38" customHeight="1" spans="9:14">
      <c r="I38" s="303"/>
      <c r="J38" s="303"/>
      <c r="K38" s="303"/>
      <c r="L38" s="303"/>
      <c r="M38" s="303"/>
      <c r="N38" s="303"/>
    </row>
    <row r="39" customHeight="1" spans="9:14">
      <c r="I39" s="303"/>
      <c r="J39" s="303"/>
      <c r="K39" s="303"/>
      <c r="L39" s="303"/>
      <c r="M39" s="303"/>
      <c r="N39" s="303"/>
    </row>
    <row r="40" customHeight="1" spans="9:14">
      <c r="I40" s="303"/>
      <c r="J40" s="303"/>
      <c r="K40" s="303"/>
      <c r="L40" s="303"/>
      <c r="M40" s="303"/>
      <c r="N40" s="303"/>
    </row>
    <row r="41" customHeight="1" spans="9:14">
      <c r="I41" s="303"/>
      <c r="J41" s="303"/>
      <c r="K41" s="303"/>
      <c r="L41" s="303"/>
      <c r="M41" s="303"/>
      <c r="N41" s="303"/>
    </row>
    <row r="42" customHeight="1" spans="9:14">
      <c r="I42" s="303"/>
      <c r="J42" s="303"/>
      <c r="K42" s="303"/>
      <c r="L42" s="303"/>
      <c r="M42" s="303"/>
      <c r="N42" s="303"/>
    </row>
  </sheetData>
  <mergeCells count="2">
    <mergeCell ref="B9:E12"/>
    <mergeCell ref="A13:F21"/>
  </mergeCells>
  <printOptions horizontalCentered="1" verticalCentered="1"/>
  <pageMargins left="0.31496062992126" right="0.31496062992126" top="0.78740157480315" bottom="0.78740157480315" header="0.31496062992126" footer="0.3149606299212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ilha2">
    <pageSetUpPr fitToPage="1"/>
  </sheetPr>
  <dimension ref="B1:G14"/>
  <sheetViews>
    <sheetView view="pageBreakPreview" zoomScale="160" zoomScaleNormal="100" workbookViewId="0">
      <selection activeCell="B4" sqref="B4:G4"/>
    </sheetView>
  </sheetViews>
  <sheetFormatPr defaultColWidth="9" defaultRowHeight="15" outlineLevelCol="6"/>
  <cols>
    <col min="1" max="1" width="0.857142857142857" customWidth="1"/>
    <col min="3" max="3" width="40.4285714285714" customWidth="1"/>
    <col min="4" max="4" width="13.7142857142857" customWidth="1"/>
    <col min="5" max="5" width="13.2857142857143" customWidth="1"/>
    <col min="6" max="6" width="14.2857142857143" customWidth="1"/>
    <col min="7" max="7" width="14.1428571428571" customWidth="1"/>
  </cols>
  <sheetData>
    <row r="1" ht="3" customHeight="1"/>
    <row r="2" spans="2:7">
      <c r="B2" s="269"/>
      <c r="C2" s="270"/>
      <c r="D2" s="271"/>
      <c r="E2" s="271"/>
      <c r="F2" s="271"/>
      <c r="G2" s="272"/>
    </row>
    <row r="3" ht="15.75" spans="2:7">
      <c r="B3" s="308" t="s">
        <v>2</v>
      </c>
      <c r="C3" s="274"/>
      <c r="D3" s="274"/>
      <c r="E3" s="274"/>
      <c r="F3" s="274"/>
      <c r="G3" s="275"/>
    </row>
    <row r="4" ht="27.75" customHeight="1" spans="2:7">
      <c r="B4" s="309" t="str">
        <f>CAPA!A13</f>
        <v>CONTRATAÇÃO DE EMPRESA PARA RECOLHIMENTO, TRANSPORTE E DISPOSIÇÃO FINAL DE RESÍDUOS DECORRENTES DE RESTO DA CONSTRUÇÃO CIVIL E OUTROS - MUNICIPIO DE OURO PRETO/MG.</v>
      </c>
      <c r="C4" s="277"/>
      <c r="D4" s="277"/>
      <c r="E4" s="277"/>
      <c r="F4" s="277"/>
      <c r="G4" s="278"/>
    </row>
    <row r="5" spans="2:7">
      <c r="B5" s="276"/>
      <c r="C5" s="277"/>
      <c r="D5" s="277"/>
      <c r="E5" s="277"/>
      <c r="F5" s="277"/>
      <c r="G5" s="278"/>
    </row>
    <row r="6" ht="15.75" spans="2:7">
      <c r="B6" s="276"/>
      <c r="C6" s="277"/>
      <c r="D6" s="279"/>
      <c r="E6" s="279"/>
      <c r="F6" s="279"/>
      <c r="G6" s="280"/>
    </row>
    <row r="7" spans="2:7">
      <c r="B7" s="310" t="s">
        <v>3</v>
      </c>
      <c r="C7" s="311" t="s">
        <v>4</v>
      </c>
      <c r="D7" s="312" t="s">
        <v>5</v>
      </c>
      <c r="E7" s="312" t="s">
        <v>6</v>
      </c>
      <c r="F7" s="312" t="s">
        <v>7</v>
      </c>
      <c r="G7" s="313" t="s">
        <v>8</v>
      </c>
    </row>
    <row r="8" ht="15.75" spans="2:7">
      <c r="B8" s="285"/>
      <c r="C8" s="286"/>
      <c r="D8" s="287"/>
      <c r="E8" s="287"/>
      <c r="F8" s="287"/>
      <c r="G8" s="288"/>
    </row>
    <row r="9" spans="2:7">
      <c r="B9" s="289">
        <v>1</v>
      </c>
      <c r="C9" s="290" t="str">
        <f>PLANILHA!E7</f>
        <v>MAQUINÁRIO/CAMINHÃO</v>
      </c>
      <c r="D9" s="291">
        <f>PLANILHA!I7</f>
        <v>483690.24</v>
      </c>
      <c r="E9" s="291">
        <f>PLANILHA!K7</f>
        <v>595034.88</v>
      </c>
      <c r="F9" s="292">
        <f>E9/$E$12</f>
        <v>0.772031461331224</v>
      </c>
      <c r="G9" s="293">
        <f>F9</f>
        <v>0.772031461331224</v>
      </c>
    </row>
    <row r="10" spans="2:7">
      <c r="B10" s="289">
        <v>2</v>
      </c>
      <c r="C10" s="294" t="str">
        <f>PLANILHA!E12</f>
        <v>MÃO DE OBRA</v>
      </c>
      <c r="D10" s="295">
        <f>PLANILHA!I12</f>
        <v>139708.8</v>
      </c>
      <c r="E10" s="295">
        <f>PLANILHA!K12</f>
        <v>171869.76</v>
      </c>
      <c r="F10" s="296">
        <f>E10/$E$12</f>
        <v>0.222993418421869</v>
      </c>
      <c r="G10" s="297">
        <f>F10+G9</f>
        <v>0.995024879753093</v>
      </c>
    </row>
    <row r="11" customHeight="1" spans="2:7">
      <c r="B11" s="289">
        <v>3</v>
      </c>
      <c r="C11" s="294" t="str">
        <f>PLANILHA!E15</f>
        <v>MOBILIZAÇÃO/DESMOBILIZAÇÃO E ADMINISTRAÇÃO</v>
      </c>
      <c r="D11" s="295">
        <f>PLANILHA!I15</f>
        <v>3117</v>
      </c>
      <c r="E11" s="295">
        <f>PLANILHA!K15</f>
        <v>3834.52</v>
      </c>
      <c r="F11" s="296">
        <f>E11/$E$12</f>
        <v>0.00497512024690688</v>
      </c>
      <c r="G11" s="297">
        <f t="shared" ref="G11" si="0">F11+G10</f>
        <v>1</v>
      </c>
    </row>
    <row r="12" ht="15.75" spans="2:7">
      <c r="B12" s="298"/>
      <c r="C12" s="314" t="s">
        <v>9</v>
      </c>
      <c r="D12" s="300">
        <f>SUM(D9:D11)</f>
        <v>626516.04</v>
      </c>
      <c r="E12" s="300">
        <f>SUM(E9:E11)</f>
        <v>770739.16</v>
      </c>
      <c r="F12" s="301">
        <f>E12/$E$12</f>
        <v>1</v>
      </c>
      <c r="G12" s="302"/>
    </row>
    <row r="14" spans="5:5">
      <c r="E14" s="262"/>
    </row>
  </sheetData>
  <mergeCells count="9">
    <mergeCell ref="B3:G3"/>
    <mergeCell ref="B4:G4"/>
    <mergeCell ref="B5:G5"/>
    <mergeCell ref="B7:B8"/>
    <mergeCell ref="C7:C8"/>
    <mergeCell ref="D7:D8"/>
    <mergeCell ref="E7:E8"/>
    <mergeCell ref="F7:F8"/>
    <mergeCell ref="G7:G8"/>
  </mergeCells>
  <printOptions horizontalCentered="1" verticalCentered="1"/>
  <pageMargins left="0.236220472440945" right="0.236220472440945" top="0.748031496062992" bottom="0.748031496062992" header="0.31496062992126" footer="0.31496062992126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ilha3">
    <pageSetUpPr fitToPage="1"/>
  </sheetPr>
  <dimension ref="B1:O26"/>
  <sheetViews>
    <sheetView tabSelected="1" view="pageBreakPreview" zoomScale="85" zoomScaleNormal="100" workbookViewId="0">
      <selection activeCell="J5" sqref="J5:K5"/>
    </sheetView>
  </sheetViews>
  <sheetFormatPr defaultColWidth="9" defaultRowHeight="15"/>
  <cols>
    <col min="1" max="1" width="1.42857142857143" customWidth="1"/>
    <col min="2" max="2" width="5.42857142857143" style="202" customWidth="1"/>
    <col min="3" max="3" width="9.28571428571429" style="202" customWidth="1"/>
    <col min="4" max="4" width="9" style="202" customWidth="1"/>
    <col min="5" max="5" width="76.1428571428571" style="202" customWidth="1"/>
    <col min="6" max="7" width="9.28571428571429" style="202" customWidth="1"/>
    <col min="8" max="8" width="15.1428571428571" style="202" customWidth="1"/>
    <col min="9" max="9" width="16" style="202" customWidth="1"/>
    <col min="10" max="10" width="18.1428571428571" style="202" customWidth="1"/>
    <col min="11" max="11" width="17.1428571428571" style="202" customWidth="1"/>
    <col min="12" max="12" width="16.4285714285714" customWidth="1"/>
    <col min="13" max="13" width="14.4285714285714" customWidth="1"/>
    <col min="14" max="14" width="14" customWidth="1"/>
    <col min="15" max="15" width="10.5714285714286" customWidth="1"/>
  </cols>
  <sheetData>
    <row r="1" ht="15.75"/>
    <row r="2" customHeight="1" spans="2:11">
      <c r="B2" s="203"/>
      <c r="C2" s="204"/>
      <c r="D2" s="205"/>
      <c r="E2" s="206" t="s">
        <v>10</v>
      </c>
      <c r="F2" s="207"/>
      <c r="G2" s="207"/>
      <c r="H2" s="207"/>
      <c r="I2" s="207"/>
      <c r="J2" s="207"/>
      <c r="K2" s="250"/>
    </row>
    <row r="3" customHeight="1" spans="2:11">
      <c r="B3" s="208"/>
      <c r="C3" s="209"/>
      <c r="D3" s="210"/>
      <c r="E3" s="211" t="s">
        <v>11</v>
      </c>
      <c r="F3" s="212"/>
      <c r="G3" s="212"/>
      <c r="H3" s="212"/>
      <c r="I3" s="212"/>
      <c r="J3" s="212"/>
      <c r="K3" s="251"/>
    </row>
    <row r="4" ht="21" customHeight="1" spans="2:11">
      <c r="B4" s="208"/>
      <c r="C4" s="209"/>
      <c r="D4" s="210"/>
      <c r="E4" s="213" t="str">
        <f>CAPA!A13</f>
        <v>CONTRATAÇÃO DE EMPRESA PARA RECOLHIMENTO, TRANSPORTE E DISPOSIÇÃO FINAL DE RESÍDUOS DECORRENTES DE RESTO DA CONSTRUÇÃO CIVIL E OUTROS - MUNICIPIO DE OURO PRETO/MG.</v>
      </c>
      <c r="F4" s="213"/>
      <c r="G4" s="213"/>
      <c r="H4" s="214"/>
      <c r="I4" s="252" t="s">
        <v>12</v>
      </c>
      <c r="J4" s="253" t="s">
        <v>13</v>
      </c>
      <c r="K4" s="254"/>
    </row>
    <row r="5" ht="26.25" customHeight="1" spans="2:11">
      <c r="B5" s="215"/>
      <c r="C5" s="216"/>
      <c r="D5" s="217"/>
      <c r="E5" s="218"/>
      <c r="F5" s="218"/>
      <c r="G5" s="218"/>
      <c r="H5" s="219"/>
      <c r="I5" s="255">
        <f>BDI!G6</f>
        <v>0.2302</v>
      </c>
      <c r="J5" s="256" t="s">
        <v>14</v>
      </c>
      <c r="K5" s="257"/>
    </row>
    <row r="6" spans="2:11">
      <c r="B6" s="220" t="s">
        <v>3</v>
      </c>
      <c r="C6" s="221" t="s">
        <v>15</v>
      </c>
      <c r="D6" s="221" t="s">
        <v>16</v>
      </c>
      <c r="E6" s="221" t="s">
        <v>17</v>
      </c>
      <c r="F6" s="221" t="s">
        <v>18</v>
      </c>
      <c r="G6" s="222" t="s">
        <v>19</v>
      </c>
      <c r="H6" s="220" t="s">
        <v>20</v>
      </c>
      <c r="I6" s="258" t="s">
        <v>21</v>
      </c>
      <c r="J6" s="220" t="s">
        <v>22</v>
      </c>
      <c r="K6" s="258" t="s">
        <v>23</v>
      </c>
    </row>
    <row r="7" spans="2:11">
      <c r="B7" s="223">
        <v>1</v>
      </c>
      <c r="C7" s="224"/>
      <c r="D7" s="225"/>
      <c r="E7" s="224" t="s">
        <v>24</v>
      </c>
      <c r="F7" s="225"/>
      <c r="G7" s="226"/>
      <c r="H7" s="227"/>
      <c r="I7" s="259">
        <f>SUM(I8:I11)</f>
        <v>483690.24</v>
      </c>
      <c r="J7" s="223"/>
      <c r="K7" s="260">
        <f>SUM(K8:K11)</f>
        <v>595034.88</v>
      </c>
    </row>
    <row r="8" ht="30" spans="2:15">
      <c r="B8" s="228" t="s">
        <v>25</v>
      </c>
      <c r="C8" s="229" t="s">
        <v>26</v>
      </c>
      <c r="D8" s="230" t="s">
        <v>27</v>
      </c>
      <c r="E8" s="231" t="s">
        <v>28</v>
      </c>
      <c r="F8" s="232" t="s">
        <v>29</v>
      </c>
      <c r="G8" s="233">
        <f>'COMPOSIÇÃO CHP-CHI'!F15</f>
        <v>1584</v>
      </c>
      <c r="H8" s="234">
        <v>132.73</v>
      </c>
      <c r="I8" s="261">
        <f t="shared" ref="I8:I9" si="0">ROUND(H8*$G8,2)</f>
        <v>210244.32</v>
      </c>
      <c r="J8" s="234">
        <f>ROUND((H8*(1+$I$5)),2)</f>
        <v>163.28</v>
      </c>
      <c r="K8" s="261">
        <f t="shared" ref="K8:K9" si="1">ROUND(J8*$G8,2)</f>
        <v>258635.52</v>
      </c>
      <c r="L8" s="262"/>
      <c r="M8" s="263"/>
      <c r="N8" s="263"/>
      <c r="O8" s="262"/>
    </row>
    <row r="9" spans="2:14">
      <c r="B9" s="228" t="s">
        <v>30</v>
      </c>
      <c r="C9" s="229" t="s">
        <v>26</v>
      </c>
      <c r="D9" s="235" t="s">
        <v>31</v>
      </c>
      <c r="E9" s="231" t="s">
        <v>32</v>
      </c>
      <c r="F9" s="232" t="s">
        <v>29</v>
      </c>
      <c r="G9" s="233">
        <f>'COMPOSIÇÃO CHP-CHI'!F16</f>
        <v>1584</v>
      </c>
      <c r="H9" s="234">
        <v>131.74</v>
      </c>
      <c r="I9" s="261">
        <f t="shared" si="0"/>
        <v>208676.16</v>
      </c>
      <c r="J9" s="234">
        <f t="shared" ref="J9:J11" si="2">ROUND((H9*(1+$I$5)),2)</f>
        <v>162.07</v>
      </c>
      <c r="K9" s="261">
        <f t="shared" si="1"/>
        <v>256718.88</v>
      </c>
      <c r="M9" s="263"/>
      <c r="N9" s="263"/>
    </row>
    <row r="10" ht="30" spans="2:14">
      <c r="B10" s="228" t="s">
        <v>33</v>
      </c>
      <c r="C10" s="229" t="s">
        <v>26</v>
      </c>
      <c r="D10" s="235" t="s">
        <v>34</v>
      </c>
      <c r="E10" s="231" t="s">
        <v>35</v>
      </c>
      <c r="F10" s="232" t="s">
        <v>29</v>
      </c>
      <c r="G10" s="233">
        <f>'COMPOSIÇÃO CHP-CHI'!F17</f>
        <v>528</v>
      </c>
      <c r="H10" s="234">
        <v>60.39</v>
      </c>
      <c r="I10" s="261">
        <f t="shared" ref="I10:I11" si="3">ROUND(H10*$G10,2)</f>
        <v>31885.92</v>
      </c>
      <c r="J10" s="234">
        <f t="shared" si="2"/>
        <v>74.29</v>
      </c>
      <c r="K10" s="261">
        <f t="shared" ref="K10:K11" si="4">ROUND(J10*$G10,2)</f>
        <v>39225.12</v>
      </c>
      <c r="M10" s="263"/>
      <c r="N10" s="263"/>
    </row>
    <row r="11" spans="2:14">
      <c r="B11" s="228" t="s">
        <v>36</v>
      </c>
      <c r="C11" s="229" t="s">
        <v>26</v>
      </c>
      <c r="D11" s="235" t="s">
        <v>37</v>
      </c>
      <c r="E11" s="231" t="s">
        <v>38</v>
      </c>
      <c r="F11" s="232" t="s">
        <v>29</v>
      </c>
      <c r="G11" s="233">
        <f>'COMPOSIÇÃO CHP-CHI'!F18</f>
        <v>528</v>
      </c>
      <c r="H11" s="234">
        <v>62.28</v>
      </c>
      <c r="I11" s="261">
        <f t="shared" si="3"/>
        <v>32883.84</v>
      </c>
      <c r="J11" s="234">
        <f t="shared" si="2"/>
        <v>76.62</v>
      </c>
      <c r="K11" s="261">
        <f t="shared" si="4"/>
        <v>40455.36</v>
      </c>
      <c r="M11" s="263"/>
      <c r="N11" s="263"/>
    </row>
    <row r="12" spans="2:11">
      <c r="B12" s="223">
        <v>2</v>
      </c>
      <c r="C12" s="236"/>
      <c r="D12" s="225"/>
      <c r="E12" s="237" t="s">
        <v>39</v>
      </c>
      <c r="F12" s="225"/>
      <c r="G12" s="238"/>
      <c r="H12" s="239"/>
      <c r="I12" s="259">
        <f>SUM(I13:I14)</f>
        <v>139708.8</v>
      </c>
      <c r="J12" s="264"/>
      <c r="K12" s="260">
        <f>SUM(K13:K14)</f>
        <v>171869.76</v>
      </c>
    </row>
    <row r="13" spans="2:11">
      <c r="B13" s="228" t="s">
        <v>40</v>
      </c>
      <c r="C13" s="229" t="s">
        <v>26</v>
      </c>
      <c r="D13" s="235" t="s">
        <v>41</v>
      </c>
      <c r="E13" s="231" t="s">
        <v>42</v>
      </c>
      <c r="F13" s="232" t="s">
        <v>43</v>
      </c>
      <c r="G13" s="240">
        <v>36</v>
      </c>
      <c r="H13" s="234">
        <v>2620.64</v>
      </c>
      <c r="I13" s="261">
        <f t="shared" ref="I13:I14" si="5">ROUND(H13*$G13,2)</f>
        <v>94343.04</v>
      </c>
      <c r="J13" s="234">
        <f t="shared" ref="J13:J14" si="6">ROUND((H13*(1+$I$5)),2)</f>
        <v>3223.91</v>
      </c>
      <c r="K13" s="261">
        <f t="shared" ref="K13:K14" si="7">ROUND(J13*$G13,2)</f>
        <v>116060.76</v>
      </c>
    </row>
    <row r="14" spans="2:11">
      <c r="B14" s="228" t="s">
        <v>44</v>
      </c>
      <c r="C14" s="229" t="s">
        <v>26</v>
      </c>
      <c r="D14" s="235" t="s">
        <v>45</v>
      </c>
      <c r="E14" s="231" t="s">
        <v>46</v>
      </c>
      <c r="F14" s="232" t="s">
        <v>43</v>
      </c>
      <c r="G14" s="240">
        <v>12</v>
      </c>
      <c r="H14" s="234">
        <v>3780.48</v>
      </c>
      <c r="I14" s="261">
        <f t="shared" si="5"/>
        <v>45365.76</v>
      </c>
      <c r="J14" s="234">
        <f t="shared" si="6"/>
        <v>4650.75</v>
      </c>
      <c r="K14" s="261">
        <f t="shared" si="7"/>
        <v>55809</v>
      </c>
    </row>
    <row r="15" spans="2:11">
      <c r="B15" s="223">
        <v>3</v>
      </c>
      <c r="C15" s="236"/>
      <c r="D15" s="225"/>
      <c r="E15" s="237" t="s">
        <v>47</v>
      </c>
      <c r="F15" s="225"/>
      <c r="G15" s="226"/>
      <c r="H15" s="239"/>
      <c r="I15" s="259">
        <f>I16</f>
        <v>3117</v>
      </c>
      <c r="J15" s="264"/>
      <c r="K15" s="260">
        <f>SUM(K16:K16)</f>
        <v>3834.52</v>
      </c>
    </row>
    <row r="16" ht="30" spans="2:13">
      <c r="B16" s="228" t="s">
        <v>48</v>
      </c>
      <c r="C16" s="229" t="s">
        <v>49</v>
      </c>
      <c r="D16" s="241" t="s">
        <v>50</v>
      </c>
      <c r="E16" s="231" t="s">
        <v>51</v>
      </c>
      <c r="F16" s="241" t="s">
        <v>7</v>
      </c>
      <c r="G16" s="242">
        <v>0.005</v>
      </c>
      <c r="H16" s="234">
        <f>SUM(I7,I12)</f>
        <v>623399.04</v>
      </c>
      <c r="I16" s="261">
        <f>ROUND(H16*G16,2)</f>
        <v>3117</v>
      </c>
      <c r="J16" s="234">
        <f>SUM(K7,K12)</f>
        <v>766904.64</v>
      </c>
      <c r="K16" s="261">
        <f>ROUND(J16*G16,2)</f>
        <v>3834.52</v>
      </c>
      <c r="M16" s="262">
        <f>H16*1.2302</f>
        <v>766905.499008</v>
      </c>
    </row>
    <row r="17" ht="15.75" spans="2:13">
      <c r="B17" s="243"/>
      <c r="C17" s="244"/>
      <c r="D17" s="244"/>
      <c r="E17" s="245" t="s">
        <v>52</v>
      </c>
      <c r="F17" s="244"/>
      <c r="G17" s="246"/>
      <c r="H17" s="247"/>
      <c r="I17" s="265">
        <f>I7+I12+I15</f>
        <v>626516.04</v>
      </c>
      <c r="J17" s="247"/>
      <c r="K17" s="266">
        <f>K7+K12+K15</f>
        <v>770739.16</v>
      </c>
      <c r="M17" s="262"/>
    </row>
    <row r="18" spans="12:13">
      <c r="L18" s="262"/>
      <c r="M18" s="267"/>
    </row>
    <row r="19" spans="11:11">
      <c r="K19" s="268">
        <f>K17/2</f>
        <v>385369.58</v>
      </c>
    </row>
    <row r="22" spans="11:11">
      <c r="K22" s="268"/>
    </row>
    <row r="24" spans="5:5">
      <c r="E24" s="248"/>
    </row>
    <row r="25" spans="5:5">
      <c r="E25" s="248"/>
    </row>
    <row r="26" spans="5:5">
      <c r="E26" s="249"/>
    </row>
  </sheetData>
  <mergeCells count="6">
    <mergeCell ref="E2:K2"/>
    <mergeCell ref="E3:K3"/>
    <mergeCell ref="J4:K4"/>
    <mergeCell ref="J5:K5"/>
    <mergeCell ref="B2:D5"/>
    <mergeCell ref="E4:H5"/>
  </mergeCells>
  <printOptions horizontalCentered="1"/>
  <pageMargins left="0.236220472440945" right="0.236220472440945" top="0.748031496062992" bottom="0.748031496062992" header="0.31496062992126" footer="0.31496062992126"/>
  <pageSetup paperSize="9" scale="77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B2:K79"/>
  <sheetViews>
    <sheetView view="pageBreakPreview" zoomScale="115" zoomScaleNormal="100" topLeftCell="A2" workbookViewId="0">
      <selection activeCell="E7" sqref="E7"/>
    </sheetView>
  </sheetViews>
  <sheetFormatPr defaultColWidth="9" defaultRowHeight="15"/>
  <cols>
    <col min="1" max="1" width="3.28571428571429" customWidth="1"/>
    <col min="2" max="2" width="22.8571428571429" customWidth="1"/>
    <col min="3" max="3" width="15.1428571428571" customWidth="1"/>
    <col min="4" max="4" width="5.42857142857143" customWidth="1"/>
    <col min="5" max="5" width="14.4285714285714" customWidth="1"/>
    <col min="6" max="6" width="33.1428571428571" customWidth="1"/>
    <col min="7" max="7" width="5.14285714285714" customWidth="1"/>
    <col min="8" max="8" width="5" customWidth="1"/>
    <col min="9" max="9" width="9.14285714285714" customWidth="1"/>
    <col min="10" max="10" width="12" customWidth="1"/>
    <col min="11" max="11" width="14" customWidth="1"/>
  </cols>
  <sheetData>
    <row r="2" customHeight="1" spans="2:11">
      <c r="B2" s="109"/>
      <c r="C2" s="109" t="s">
        <v>53</v>
      </c>
      <c r="D2" s="109"/>
      <c r="E2" s="109"/>
      <c r="F2" s="109"/>
      <c r="G2" s="109"/>
      <c r="H2" s="109"/>
      <c r="I2" s="109"/>
      <c r="J2" s="109"/>
      <c r="K2" s="109"/>
    </row>
    <row r="3" ht="38.25" customHeight="1" spans="2:11">
      <c r="B3" s="109"/>
      <c r="C3" s="110" t="str">
        <f>CAPA!A13</f>
        <v>CONTRATAÇÃO DE EMPRESA PARA RECOLHIMENTO, TRANSPORTE E DISPOSIÇÃO FINAL DE RESÍDUOS DECORRENTES DE RESTO DA CONSTRUÇÃO CIVIL E OUTROS - MUNICIPIO DE OURO PRETO/MG.</v>
      </c>
      <c r="D3" s="110"/>
      <c r="E3" s="110"/>
      <c r="F3" s="110"/>
      <c r="G3" s="110"/>
      <c r="H3" s="110"/>
      <c r="I3" s="110"/>
      <c r="J3" s="110"/>
      <c r="K3" s="110"/>
    </row>
    <row r="4" customHeight="1" spans="2:7">
      <c r="B4" s="175"/>
      <c r="C4" s="176"/>
      <c r="D4" s="176"/>
      <c r="E4" s="176"/>
      <c r="F4" s="176"/>
      <c r="G4" s="176"/>
    </row>
    <row r="5" spans="2:11">
      <c r="B5" s="131"/>
      <c r="C5" s="131" t="s">
        <v>54</v>
      </c>
      <c r="D5" s="177"/>
      <c r="E5" s="178" t="s">
        <v>55</v>
      </c>
      <c r="F5" s="179" t="s">
        <v>56</v>
      </c>
      <c r="G5" s="180" t="s">
        <v>57</v>
      </c>
      <c r="H5" s="181" t="s">
        <v>58</v>
      </c>
      <c r="I5" s="194" t="s">
        <v>59</v>
      </c>
      <c r="J5" s="195"/>
      <c r="K5" s="195" t="s">
        <v>60</v>
      </c>
    </row>
    <row r="6" ht="15.75" spans="2:11">
      <c r="B6" s="162" t="s">
        <v>61</v>
      </c>
      <c r="C6" s="182">
        <f>44</f>
        <v>44</v>
      </c>
      <c r="D6" s="160"/>
      <c r="E6" s="183">
        <v>3</v>
      </c>
      <c r="F6" s="184" t="s">
        <v>42</v>
      </c>
      <c r="G6" s="185" t="s">
        <v>29</v>
      </c>
      <c r="H6" s="186">
        <v>176</v>
      </c>
      <c r="I6" s="196" t="s">
        <v>26</v>
      </c>
      <c r="J6" s="197">
        <v>14.89</v>
      </c>
      <c r="K6" s="198">
        <f>J6*$H$6</f>
        <v>2620.64</v>
      </c>
    </row>
    <row r="7" ht="15.75" spans="2:11">
      <c r="B7" s="187" t="s">
        <v>62</v>
      </c>
      <c r="C7" s="188">
        <f>C6*4</f>
        <v>176</v>
      </c>
      <c r="E7" s="189">
        <v>1</v>
      </c>
      <c r="F7" s="190" t="s">
        <v>46</v>
      </c>
      <c r="G7" s="191" t="s">
        <v>29</v>
      </c>
      <c r="H7" s="192"/>
      <c r="I7" s="199"/>
      <c r="J7" s="200">
        <v>21.48</v>
      </c>
      <c r="K7" s="201">
        <f>J7*$H$6</f>
        <v>3780.48</v>
      </c>
    </row>
    <row r="10" spans="6:7">
      <c r="F10" s="163"/>
      <c r="G10" s="165"/>
    </row>
    <row r="11" spans="2:7">
      <c r="B11" s="193"/>
      <c r="F11" s="163"/>
      <c r="G11" s="165"/>
    </row>
    <row r="12" spans="2:7">
      <c r="B12" s="193"/>
      <c r="C12" s="163"/>
      <c r="D12" s="163"/>
      <c r="E12" s="163"/>
      <c r="F12" s="163"/>
      <c r="G12" s="163"/>
    </row>
    <row r="13" spans="2:7">
      <c r="B13" s="193"/>
      <c r="C13" s="141"/>
      <c r="D13" s="141"/>
      <c r="E13" s="141"/>
      <c r="F13" s="141"/>
      <c r="G13" s="141"/>
    </row>
    <row r="14" spans="2:7">
      <c r="B14" s="141"/>
      <c r="C14" s="141"/>
      <c r="D14" s="141"/>
      <c r="E14" s="141"/>
      <c r="F14" s="141"/>
      <c r="G14" s="141"/>
    </row>
    <row r="15" spans="2:7">
      <c r="B15" s="141"/>
      <c r="C15" s="141"/>
      <c r="D15" s="141"/>
      <c r="E15" s="141"/>
      <c r="F15" s="141"/>
      <c r="G15" s="141"/>
    </row>
    <row r="16" spans="2:7">
      <c r="B16" s="141"/>
      <c r="C16" s="141"/>
      <c r="D16" s="141"/>
      <c r="E16" s="141"/>
      <c r="F16" s="141"/>
      <c r="G16" s="141"/>
    </row>
    <row r="17" spans="2:7">
      <c r="B17" s="141"/>
      <c r="C17" s="141"/>
      <c r="D17" s="141"/>
      <c r="E17" s="141"/>
      <c r="F17" s="141"/>
      <c r="G17" s="141"/>
    </row>
    <row r="18" spans="2:7">
      <c r="B18" s="141"/>
      <c r="C18" s="141"/>
      <c r="D18" s="141"/>
      <c r="E18" s="141"/>
      <c r="F18" s="141"/>
      <c r="G18" s="141"/>
    </row>
    <row r="19" spans="2:7">
      <c r="B19" s="141"/>
      <c r="C19" s="141"/>
      <c r="D19" s="141"/>
      <c r="E19" s="141"/>
      <c r="F19" s="141"/>
      <c r="G19" s="141"/>
    </row>
    <row r="20" spans="2:7">
      <c r="B20" s="141"/>
      <c r="C20" s="141"/>
      <c r="D20" s="141"/>
      <c r="E20" s="141"/>
      <c r="F20" s="141"/>
      <c r="G20" s="141"/>
    </row>
    <row r="21" spans="2:7">
      <c r="B21" s="141"/>
      <c r="C21" s="141"/>
      <c r="D21" s="141"/>
      <c r="E21" s="141"/>
      <c r="F21" s="141"/>
      <c r="G21" s="141"/>
    </row>
    <row r="22" spans="2:7">
      <c r="B22" s="141"/>
      <c r="C22" s="141"/>
      <c r="D22" s="141"/>
      <c r="E22" s="141"/>
      <c r="F22" s="141"/>
      <c r="G22" s="141"/>
    </row>
    <row r="23" spans="2:7">
      <c r="B23" s="141"/>
      <c r="C23" s="141"/>
      <c r="D23" s="141"/>
      <c r="E23" s="141"/>
      <c r="F23" s="141"/>
      <c r="G23" s="141"/>
    </row>
    <row r="24" spans="2:7">
      <c r="B24" s="141"/>
      <c r="C24" s="141"/>
      <c r="D24" s="141"/>
      <c r="E24" s="141"/>
      <c r="F24" s="141"/>
      <c r="G24" s="141"/>
    </row>
    <row r="25" spans="2:7">
      <c r="B25" s="141"/>
      <c r="C25" s="141"/>
      <c r="D25" s="141"/>
      <c r="E25" s="141"/>
      <c r="F25" s="141"/>
      <c r="G25" s="141"/>
    </row>
    <row r="26" spans="2:7">
      <c r="B26" s="141"/>
      <c r="C26" s="141"/>
      <c r="D26" s="141"/>
      <c r="E26" s="141"/>
      <c r="F26" s="141"/>
      <c r="G26" s="141"/>
    </row>
    <row r="27" spans="2:7">
      <c r="B27" s="141"/>
      <c r="C27" s="141"/>
      <c r="D27" s="141"/>
      <c r="E27" s="141"/>
      <c r="F27" s="141"/>
      <c r="G27" s="141"/>
    </row>
    <row r="28" spans="2:7">
      <c r="B28" s="141"/>
      <c r="C28" s="141"/>
      <c r="D28" s="141"/>
      <c r="E28" s="141"/>
      <c r="F28" s="141"/>
      <c r="G28" s="141"/>
    </row>
    <row r="29" spans="2:7">
      <c r="B29" s="141"/>
      <c r="C29" s="141"/>
      <c r="D29" s="141"/>
      <c r="E29" s="141"/>
      <c r="F29" s="141"/>
      <c r="G29" s="141"/>
    </row>
    <row r="30" spans="2:7">
      <c r="B30" s="141"/>
      <c r="C30" s="141"/>
      <c r="D30" s="141"/>
      <c r="E30" s="141"/>
      <c r="F30" s="141"/>
      <c r="G30" s="141"/>
    </row>
    <row r="31" spans="2:7">
      <c r="B31" s="141"/>
      <c r="C31" s="141"/>
      <c r="D31" s="141"/>
      <c r="E31" s="141"/>
      <c r="F31" s="141"/>
      <c r="G31" s="141"/>
    </row>
    <row r="32" spans="2:7">
      <c r="B32" s="141"/>
      <c r="C32" s="141"/>
      <c r="D32" s="141"/>
      <c r="E32" s="141"/>
      <c r="F32" s="141"/>
      <c r="G32" s="141"/>
    </row>
    <row r="33" spans="2:7">
      <c r="B33" s="141"/>
      <c r="C33" s="141"/>
      <c r="D33" s="141"/>
      <c r="E33" s="141"/>
      <c r="F33" s="141"/>
      <c r="G33" s="141"/>
    </row>
    <row r="34" spans="2:7">
      <c r="B34" s="141"/>
      <c r="C34" s="141"/>
      <c r="D34" s="141"/>
      <c r="E34" s="141"/>
      <c r="F34" s="141"/>
      <c r="G34" s="141"/>
    </row>
    <row r="35" spans="2:7">
      <c r="B35" s="141"/>
      <c r="C35" s="141"/>
      <c r="D35" s="141"/>
      <c r="E35" s="141"/>
      <c r="F35" s="141"/>
      <c r="G35" s="141"/>
    </row>
    <row r="36" spans="2:7">
      <c r="B36" s="141"/>
      <c r="C36" s="141"/>
      <c r="D36" s="141"/>
      <c r="E36" s="141"/>
      <c r="F36" s="141"/>
      <c r="G36" s="141"/>
    </row>
    <row r="37" spans="2:7">
      <c r="B37" s="141"/>
      <c r="C37" s="141"/>
      <c r="D37" s="141"/>
      <c r="E37" s="141"/>
      <c r="F37" s="141"/>
      <c r="G37" s="141"/>
    </row>
    <row r="38" spans="2:7">
      <c r="B38" s="141"/>
      <c r="C38" s="141"/>
      <c r="D38" s="141"/>
      <c r="E38" s="141"/>
      <c r="F38" s="141"/>
      <c r="G38" s="141"/>
    </row>
    <row r="39" spans="2:7">
      <c r="B39" s="141"/>
      <c r="C39" s="141"/>
      <c r="D39" s="141"/>
      <c r="E39" s="141"/>
      <c r="F39" s="141"/>
      <c r="G39" s="141"/>
    </row>
    <row r="40" spans="2:7">
      <c r="B40" s="141"/>
      <c r="C40" s="141"/>
      <c r="D40" s="141"/>
      <c r="E40" s="141"/>
      <c r="F40" s="141"/>
      <c r="G40" s="141"/>
    </row>
    <row r="41" spans="2:7">
      <c r="B41" s="141"/>
      <c r="C41" s="141"/>
      <c r="D41" s="141"/>
      <c r="E41" s="141"/>
      <c r="F41" s="141"/>
      <c r="G41" s="141"/>
    </row>
    <row r="42" spans="2:7">
      <c r="B42" s="141"/>
      <c r="C42" s="141"/>
      <c r="D42" s="141"/>
      <c r="E42" s="141"/>
      <c r="F42" s="141"/>
      <c r="G42" s="141"/>
    </row>
    <row r="43" spans="2:7">
      <c r="B43" s="141"/>
      <c r="C43" s="141"/>
      <c r="D43" s="141"/>
      <c r="E43" s="141"/>
      <c r="F43" s="141"/>
      <c r="G43" s="141"/>
    </row>
    <row r="44" spans="2:7">
      <c r="B44" s="141"/>
      <c r="C44" s="141"/>
      <c r="D44" s="141"/>
      <c r="E44" s="141"/>
      <c r="F44" s="141"/>
      <c r="G44" s="141"/>
    </row>
    <row r="45" spans="2:7">
      <c r="B45" s="141"/>
      <c r="C45" s="141"/>
      <c r="D45" s="141"/>
      <c r="E45" s="141"/>
      <c r="F45" s="141"/>
      <c r="G45" s="141"/>
    </row>
    <row r="46" spans="2:7">
      <c r="B46" s="141"/>
      <c r="C46" s="141"/>
      <c r="D46" s="141"/>
      <c r="E46" s="141"/>
      <c r="F46" s="141"/>
      <c r="G46" s="141"/>
    </row>
    <row r="47" spans="2:7">
      <c r="B47" s="141"/>
      <c r="C47" s="141"/>
      <c r="D47" s="141"/>
      <c r="E47" s="141"/>
      <c r="F47" s="141"/>
      <c r="G47" s="141"/>
    </row>
    <row r="48" spans="2:7">
      <c r="B48" s="141"/>
      <c r="C48" s="141"/>
      <c r="D48" s="141"/>
      <c r="E48" s="141"/>
      <c r="F48" s="141"/>
      <c r="G48" s="141"/>
    </row>
    <row r="49" spans="2:7">
      <c r="B49" s="141"/>
      <c r="C49" s="141"/>
      <c r="D49" s="141"/>
      <c r="E49" s="141"/>
      <c r="F49" s="141"/>
      <c r="G49" s="141"/>
    </row>
    <row r="50" spans="2:7">
      <c r="B50" s="141"/>
      <c r="C50" s="141"/>
      <c r="D50" s="141"/>
      <c r="E50" s="141"/>
      <c r="F50" s="141"/>
      <c r="G50" s="141"/>
    </row>
    <row r="51" spans="2:7">
      <c r="B51" s="141"/>
      <c r="C51" s="141"/>
      <c r="D51" s="141"/>
      <c r="E51" s="141"/>
      <c r="F51" s="141"/>
      <c r="G51" s="141"/>
    </row>
    <row r="52" spans="2:7">
      <c r="B52" s="141"/>
      <c r="C52" s="141"/>
      <c r="D52" s="141"/>
      <c r="E52" s="141"/>
      <c r="F52" s="141"/>
      <c r="G52" s="141"/>
    </row>
    <row r="53" spans="2:7">
      <c r="B53" s="141"/>
      <c r="C53" s="141"/>
      <c r="D53" s="141"/>
      <c r="E53" s="141"/>
      <c r="F53" s="141"/>
      <c r="G53" s="141"/>
    </row>
    <row r="54" spans="2:7">
      <c r="B54" s="141"/>
      <c r="C54" s="141"/>
      <c r="D54" s="141"/>
      <c r="E54" s="141"/>
      <c r="F54" s="141"/>
      <c r="G54" s="141"/>
    </row>
    <row r="55" spans="2:7">
      <c r="B55" s="141"/>
      <c r="C55" s="141"/>
      <c r="D55" s="141"/>
      <c r="E55" s="141"/>
      <c r="F55" s="141"/>
      <c r="G55" s="141"/>
    </row>
    <row r="56" spans="2:7">
      <c r="B56" s="141"/>
      <c r="C56" s="141"/>
      <c r="D56" s="141"/>
      <c r="E56" s="141"/>
      <c r="F56" s="141"/>
      <c r="G56" s="141"/>
    </row>
    <row r="57" spans="2:7">
      <c r="B57" s="141"/>
      <c r="C57" s="141"/>
      <c r="D57" s="141"/>
      <c r="E57" s="141"/>
      <c r="F57" s="141"/>
      <c r="G57" s="141"/>
    </row>
    <row r="58" spans="2:7">
      <c r="B58" s="141"/>
      <c r="C58" s="141"/>
      <c r="D58" s="141"/>
      <c r="E58" s="141"/>
      <c r="F58" s="141"/>
      <c r="G58" s="141"/>
    </row>
    <row r="59" spans="2:7">
      <c r="B59" s="141"/>
      <c r="C59" s="141"/>
      <c r="D59" s="141"/>
      <c r="E59" s="141"/>
      <c r="F59" s="141"/>
      <c r="G59" s="141"/>
    </row>
    <row r="60" spans="2:7">
      <c r="B60" s="141"/>
      <c r="C60" s="141"/>
      <c r="D60" s="141"/>
      <c r="E60" s="141"/>
      <c r="F60" s="141"/>
      <c r="G60" s="141"/>
    </row>
    <row r="61" spans="2:7">
      <c r="B61" s="141"/>
      <c r="C61" s="141"/>
      <c r="D61" s="141"/>
      <c r="E61" s="141"/>
      <c r="F61" s="141"/>
      <c r="G61" s="141"/>
    </row>
    <row r="62" spans="2:7">
      <c r="B62" s="141"/>
      <c r="C62" s="141"/>
      <c r="D62" s="141"/>
      <c r="E62" s="141"/>
      <c r="F62" s="141"/>
      <c r="G62" s="141"/>
    </row>
    <row r="63" spans="2:7">
      <c r="B63" s="141"/>
      <c r="C63" s="141"/>
      <c r="D63" s="141"/>
      <c r="E63" s="141"/>
      <c r="F63" s="141"/>
      <c r="G63" s="141"/>
    </row>
    <row r="64" spans="2:7">
      <c r="B64" s="141"/>
      <c r="C64" s="141"/>
      <c r="D64" s="141"/>
      <c r="E64" s="141"/>
      <c r="F64" s="141"/>
      <c r="G64" s="141"/>
    </row>
    <row r="65" spans="2:7">
      <c r="B65" s="141"/>
      <c r="C65" s="141"/>
      <c r="D65" s="141"/>
      <c r="E65" s="141"/>
      <c r="F65" s="141"/>
      <c r="G65" s="141"/>
    </row>
    <row r="66" spans="2:7">
      <c r="B66" s="141"/>
      <c r="C66" s="141"/>
      <c r="D66" s="141"/>
      <c r="E66" s="141"/>
      <c r="F66" s="141"/>
      <c r="G66" s="141"/>
    </row>
    <row r="67" spans="2:7">
      <c r="B67" s="141"/>
      <c r="C67" s="141"/>
      <c r="D67" s="141"/>
      <c r="E67" s="141"/>
      <c r="F67" s="141"/>
      <c r="G67" s="141"/>
    </row>
    <row r="68" spans="2:7">
      <c r="B68" s="141"/>
      <c r="C68" s="141"/>
      <c r="D68" s="141"/>
      <c r="E68" s="141"/>
      <c r="F68" s="141"/>
      <c r="G68" s="141"/>
    </row>
    <row r="69" spans="2:7">
      <c r="B69" s="141"/>
      <c r="C69" s="141"/>
      <c r="D69" s="141"/>
      <c r="E69" s="141"/>
      <c r="F69" s="141"/>
      <c r="G69" s="141"/>
    </row>
    <row r="70" spans="2:7">
      <c r="B70" s="141"/>
      <c r="C70" s="141"/>
      <c r="D70" s="141"/>
      <c r="E70" s="141"/>
      <c r="F70" s="141"/>
      <c r="G70" s="141"/>
    </row>
    <row r="71" spans="2:7">
      <c r="B71" s="141"/>
      <c r="C71" s="141"/>
      <c r="D71" s="141"/>
      <c r="E71" s="141"/>
      <c r="F71" s="141"/>
      <c r="G71" s="141"/>
    </row>
    <row r="72" spans="2:7">
      <c r="B72" s="141"/>
      <c r="C72" s="141"/>
      <c r="D72" s="141"/>
      <c r="E72" s="141"/>
      <c r="F72" s="141"/>
      <c r="G72" s="141"/>
    </row>
    <row r="73" spans="2:7">
      <c r="B73" s="141"/>
      <c r="C73" s="141"/>
      <c r="D73" s="141"/>
      <c r="E73" s="141"/>
      <c r="F73" s="141"/>
      <c r="G73" s="141"/>
    </row>
    <row r="74" spans="2:7">
      <c r="B74" s="141"/>
      <c r="C74" s="141"/>
      <c r="D74" s="141"/>
      <c r="E74" s="141"/>
      <c r="F74" s="141"/>
      <c r="G74" s="141"/>
    </row>
    <row r="75" spans="2:7">
      <c r="B75" s="141"/>
      <c r="C75" s="141"/>
      <c r="D75" s="141"/>
      <c r="E75" s="141"/>
      <c r="F75" s="141"/>
      <c r="G75" s="141"/>
    </row>
    <row r="76" spans="2:7">
      <c r="B76" s="141"/>
      <c r="C76" s="141"/>
      <c r="D76" s="141"/>
      <c r="E76" s="141"/>
      <c r="F76" s="141"/>
      <c r="G76" s="141"/>
    </row>
    <row r="77" spans="2:7">
      <c r="B77" s="141"/>
      <c r="C77" s="141"/>
      <c r="D77" s="141"/>
      <c r="E77" s="141"/>
      <c r="F77" s="141"/>
      <c r="G77" s="141"/>
    </row>
    <row r="78" spans="2:7">
      <c r="B78" s="141"/>
      <c r="C78" s="141"/>
      <c r="D78" s="141"/>
      <c r="E78" s="141"/>
      <c r="F78" s="141"/>
      <c r="G78" s="141"/>
    </row>
    <row r="79" spans="2:7">
      <c r="B79" s="141"/>
      <c r="C79" s="141"/>
      <c r="D79" s="141"/>
      <c r="E79" s="141"/>
      <c r="F79" s="141"/>
      <c r="G79" s="141"/>
    </row>
  </sheetData>
  <mergeCells count="7">
    <mergeCell ref="C2:K2"/>
    <mergeCell ref="C3:K3"/>
    <mergeCell ref="C4:G4"/>
    <mergeCell ref="I5:J5"/>
    <mergeCell ref="B2:B3"/>
    <mergeCell ref="H6:H7"/>
    <mergeCell ref="I6:I7"/>
  </mergeCells>
  <printOptions horizontalCentered="1"/>
  <pageMargins left="0.236220472440945" right="0.236220472440945" top="0.748031496062992" bottom="0.748031496062992" header="0.31496062992126" footer="0.31496062992126"/>
  <pageSetup paperSize="9" fitToWidth="0" orientation="landscape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ilha8">
    <tabColor rgb="FFC00000"/>
    <pageSetUpPr fitToPage="1"/>
  </sheetPr>
  <dimension ref="B2:F85"/>
  <sheetViews>
    <sheetView view="pageBreakPreview" zoomScale="115" zoomScaleNormal="100" workbookViewId="0">
      <selection activeCell="D15" sqref="D15"/>
    </sheetView>
  </sheetViews>
  <sheetFormatPr defaultColWidth="9" defaultRowHeight="15" outlineLevelCol="5"/>
  <cols>
    <col min="1" max="1" width="0.571428571428571" customWidth="1"/>
    <col min="2" max="2" width="12" customWidth="1"/>
    <col min="3" max="3" width="79.1428571428571" customWidth="1"/>
    <col min="4" max="4" width="11.2857142857143" customWidth="1"/>
    <col min="5" max="5" width="18.4285714285714" customWidth="1"/>
    <col min="6" max="6" width="7.42857142857143" customWidth="1"/>
  </cols>
  <sheetData>
    <row r="2" customHeight="1" spans="2:6">
      <c r="B2" s="109"/>
      <c r="C2" s="154" t="s">
        <v>63</v>
      </c>
      <c r="D2" s="155"/>
      <c r="E2" s="155"/>
      <c r="F2" s="156"/>
    </row>
    <row r="3" ht="38.25" customHeight="1" spans="2:6">
      <c r="B3" s="109"/>
      <c r="C3" s="157" t="str">
        <f>CAPA!A13</f>
        <v>CONTRATAÇÃO DE EMPRESA PARA RECOLHIMENTO, TRANSPORTE E DISPOSIÇÃO FINAL DE RESÍDUOS DECORRENTES DE RESTO DA CONSTRUÇÃO CIVIL E OUTROS - MUNICIPIO DE OURO PRETO/MG.</v>
      </c>
      <c r="D3" s="158"/>
      <c r="E3" s="158"/>
      <c r="F3" s="159"/>
    </row>
    <row r="4" ht="7.5" customHeight="1" spans="2:6">
      <c r="B4" s="160"/>
      <c r="C4" s="160"/>
      <c r="D4" s="160"/>
      <c r="E4" s="160"/>
      <c r="F4" s="160"/>
    </row>
    <row r="5" spans="2:6">
      <c r="B5" s="160"/>
      <c r="C5" s="161" t="s">
        <v>64</v>
      </c>
      <c r="D5" s="162">
        <f>'COMPOSIÇÃO JORNADA DE TRABALHO'!C7</f>
        <v>176</v>
      </c>
      <c r="E5" s="160"/>
      <c r="F5" s="160"/>
    </row>
    <row r="6" ht="7.5" customHeight="1" spans="2:6">
      <c r="B6" s="160"/>
      <c r="C6" s="160"/>
      <c r="D6" s="160"/>
      <c r="E6" s="160"/>
      <c r="F6" s="160"/>
    </row>
    <row r="7" spans="2:6">
      <c r="B7" s="163"/>
      <c r="C7" s="164" t="s">
        <v>65</v>
      </c>
      <c r="D7" s="148">
        <v>0.75</v>
      </c>
      <c r="F7" s="163"/>
    </row>
    <row r="8" spans="2:6">
      <c r="B8" s="163"/>
      <c r="C8" s="164" t="s">
        <v>66</v>
      </c>
      <c r="D8" s="148">
        <v>0.75</v>
      </c>
      <c r="E8" s="163"/>
      <c r="F8" s="165"/>
    </row>
    <row r="9" spans="2:6">
      <c r="B9" s="163"/>
      <c r="C9" s="164" t="s">
        <v>67</v>
      </c>
      <c r="D9" s="148">
        <v>0.25</v>
      </c>
      <c r="E9" s="163"/>
      <c r="F9" s="165"/>
    </row>
    <row r="10" spans="2:6">
      <c r="B10" s="163"/>
      <c r="C10" s="164" t="s">
        <v>68</v>
      </c>
      <c r="D10" s="148">
        <v>0.25</v>
      </c>
      <c r="E10" s="163"/>
      <c r="F10" s="165"/>
    </row>
    <row r="11" ht="10.5" customHeight="1" spans="2:6">
      <c r="B11" s="163"/>
      <c r="C11" s="163"/>
      <c r="D11" s="163"/>
      <c r="E11" s="163"/>
      <c r="F11" s="163"/>
    </row>
    <row r="12" spans="2:6">
      <c r="B12" s="131" t="s">
        <v>3</v>
      </c>
      <c r="C12" s="131" t="s">
        <v>69</v>
      </c>
      <c r="D12" s="131" t="s">
        <v>70</v>
      </c>
      <c r="E12" s="131"/>
      <c r="F12" s="131"/>
    </row>
    <row r="13" spans="2:6">
      <c r="B13" s="131"/>
      <c r="C13" s="131"/>
      <c r="D13" s="131"/>
      <c r="E13" s="131"/>
      <c r="F13" s="131"/>
    </row>
    <row r="14" s="153" customFormat="1" ht="24" spans="2:6">
      <c r="B14" s="166">
        <v>1</v>
      </c>
      <c r="C14" s="167" t="str">
        <f>PLANILHA!E7</f>
        <v>MAQUINÁRIO/CAMINHÃO</v>
      </c>
      <c r="D14" s="168" t="s">
        <v>71</v>
      </c>
      <c r="E14" s="168" t="s">
        <v>72</v>
      </c>
      <c r="F14" s="168" t="s">
        <v>73</v>
      </c>
    </row>
    <row r="15" spans="2:6">
      <c r="B15" s="169" t="s">
        <v>25</v>
      </c>
      <c r="C15" s="130" t="str">
        <f>PLANILHA!E8</f>
        <v>CHP/RETROESCAVADEIRA TRAÇÃO 4X2, 85HP, CAÇAMBA 610MM / 0,22M3 OU EQUIVALENTE</v>
      </c>
      <c r="D15" s="170">
        <f>$D$5*D7</f>
        <v>132</v>
      </c>
      <c r="E15" s="171">
        <v>12</v>
      </c>
      <c r="F15" s="172">
        <f>D15*E15</f>
        <v>1584</v>
      </c>
    </row>
    <row r="16" spans="2:6">
      <c r="B16" s="169" t="s">
        <v>30</v>
      </c>
      <c r="C16" s="130" t="str">
        <f>PLANILHA!E9</f>
        <v>CHP/CAMINHAO BASCULANTE</v>
      </c>
      <c r="D16" s="170">
        <f t="shared" ref="D16:D18" si="0">$D$5*D8</f>
        <v>132</v>
      </c>
      <c r="E16" s="171">
        <v>12</v>
      </c>
      <c r="F16" s="172">
        <f>D16*E16</f>
        <v>1584</v>
      </c>
    </row>
    <row r="17" spans="2:6">
      <c r="B17" s="169" t="s">
        <v>33</v>
      </c>
      <c r="C17" s="130" t="str">
        <f>PLANILHA!E10</f>
        <v>CHI/RETROESCAVADEIRA TRAÇÃO 4X2, 85HP, CAÇAMBA 610MM / 0,22M3 OU EQUIVALENTE</v>
      </c>
      <c r="D17" s="170">
        <f t="shared" si="0"/>
        <v>44</v>
      </c>
      <c r="E17" s="173">
        <v>12</v>
      </c>
      <c r="F17" s="174">
        <f>D17*E17</f>
        <v>528</v>
      </c>
    </row>
    <row r="18" spans="2:6">
      <c r="B18" s="169" t="s">
        <v>36</v>
      </c>
      <c r="C18" s="130" t="str">
        <f>PLANILHA!E11</f>
        <v>CHI/CAMINHAO BASCULANTE</v>
      </c>
      <c r="D18" s="170">
        <f t="shared" si="0"/>
        <v>44</v>
      </c>
      <c r="E18" s="173">
        <v>12</v>
      </c>
      <c r="F18" s="174">
        <f>D18*E18</f>
        <v>528</v>
      </c>
    </row>
    <row r="19" spans="2:6">
      <c r="B19" s="141"/>
      <c r="C19" s="141"/>
      <c r="D19" s="141"/>
      <c r="E19" s="141"/>
      <c r="F19" s="141"/>
    </row>
    <row r="20" spans="2:6">
      <c r="B20" s="141"/>
      <c r="C20" s="141"/>
      <c r="D20" s="141"/>
      <c r="E20" s="141"/>
      <c r="F20" s="141"/>
    </row>
    <row r="21" spans="2:6">
      <c r="B21" s="141"/>
      <c r="C21" s="141"/>
      <c r="D21" s="141"/>
      <c r="E21" s="141"/>
      <c r="F21" s="141"/>
    </row>
    <row r="22" spans="2:6">
      <c r="B22" s="141"/>
      <c r="C22" s="141"/>
      <c r="D22" s="141"/>
      <c r="E22" s="141"/>
      <c r="F22" s="141"/>
    </row>
    <row r="23" spans="2:6">
      <c r="B23" s="141"/>
      <c r="C23" s="141"/>
      <c r="D23" s="141"/>
      <c r="E23" s="141"/>
      <c r="F23" s="141"/>
    </row>
    <row r="24" spans="2:6">
      <c r="B24" s="141"/>
      <c r="C24" s="141"/>
      <c r="D24" s="141"/>
      <c r="E24" s="141"/>
      <c r="F24" s="141"/>
    </row>
    <row r="25" spans="2:6">
      <c r="B25" s="141"/>
      <c r="C25" s="141"/>
      <c r="D25" s="141"/>
      <c r="E25" s="141"/>
      <c r="F25" s="141"/>
    </row>
    <row r="26" spans="2:6">
      <c r="B26" s="141"/>
      <c r="C26" s="141"/>
      <c r="D26" s="141"/>
      <c r="E26" s="141"/>
      <c r="F26" s="141"/>
    </row>
    <row r="27" spans="2:6">
      <c r="B27" s="141"/>
      <c r="C27" s="141"/>
      <c r="D27" s="141"/>
      <c r="E27" s="141"/>
      <c r="F27" s="141"/>
    </row>
    <row r="28" spans="2:6">
      <c r="B28" s="141"/>
      <c r="C28" s="141"/>
      <c r="D28" s="141"/>
      <c r="E28" s="141"/>
      <c r="F28" s="141"/>
    </row>
    <row r="29" spans="2:6">
      <c r="B29" s="141"/>
      <c r="C29" s="141"/>
      <c r="D29" s="141"/>
      <c r="E29" s="141"/>
      <c r="F29" s="141"/>
    </row>
    <row r="30" spans="2:6">
      <c r="B30" s="141"/>
      <c r="C30" s="141"/>
      <c r="D30" s="141"/>
      <c r="E30" s="141"/>
      <c r="F30" s="141"/>
    </row>
    <row r="31" spans="2:6">
      <c r="B31" s="141"/>
      <c r="C31" s="141"/>
      <c r="D31" s="141"/>
      <c r="E31" s="141"/>
      <c r="F31" s="141"/>
    </row>
    <row r="32" spans="2:6">
      <c r="B32" s="141"/>
      <c r="C32" s="141"/>
      <c r="D32" s="141"/>
      <c r="E32" s="141"/>
      <c r="F32" s="141"/>
    </row>
    <row r="33" spans="2:6">
      <c r="B33" s="141"/>
      <c r="C33" s="141"/>
      <c r="D33" s="141"/>
      <c r="E33" s="141"/>
      <c r="F33" s="141"/>
    </row>
    <row r="34" spans="2:6">
      <c r="B34" s="141"/>
      <c r="C34" s="141"/>
      <c r="D34" s="141"/>
      <c r="E34" s="141"/>
      <c r="F34" s="141"/>
    </row>
    <row r="35" spans="2:6">
      <c r="B35" s="141"/>
      <c r="C35" s="141"/>
      <c r="D35" s="141"/>
      <c r="E35" s="141"/>
      <c r="F35" s="141"/>
    </row>
    <row r="36" spans="2:6">
      <c r="B36" s="141"/>
      <c r="C36" s="141"/>
      <c r="D36" s="141"/>
      <c r="E36" s="141"/>
      <c r="F36" s="141"/>
    </row>
    <row r="37" spans="2:6">
      <c r="B37" s="141"/>
      <c r="C37" s="141"/>
      <c r="D37" s="141"/>
      <c r="E37" s="141"/>
      <c r="F37" s="141"/>
    </row>
    <row r="38" spans="2:6">
      <c r="B38" s="141"/>
      <c r="C38" s="141"/>
      <c r="D38" s="141"/>
      <c r="E38" s="141"/>
      <c r="F38" s="141"/>
    </row>
    <row r="39" spans="2:6">
      <c r="B39" s="141"/>
      <c r="C39" s="141"/>
      <c r="D39" s="141"/>
      <c r="E39" s="141"/>
      <c r="F39" s="141"/>
    </row>
    <row r="40" spans="2:6">
      <c r="B40" s="141"/>
      <c r="C40" s="141"/>
      <c r="D40" s="141"/>
      <c r="E40" s="141"/>
      <c r="F40" s="141"/>
    </row>
    <row r="41" spans="2:6">
      <c r="B41" s="141"/>
      <c r="C41" s="141"/>
      <c r="D41" s="141"/>
      <c r="E41" s="141"/>
      <c r="F41" s="141"/>
    </row>
    <row r="42" spans="2:6">
      <c r="B42" s="141"/>
      <c r="C42" s="141"/>
      <c r="D42" s="141"/>
      <c r="E42" s="141"/>
      <c r="F42" s="141"/>
    </row>
    <row r="43" spans="2:6">
      <c r="B43" s="141"/>
      <c r="C43" s="141"/>
      <c r="D43" s="141"/>
      <c r="E43" s="141"/>
      <c r="F43" s="141"/>
    </row>
    <row r="44" spans="2:6">
      <c r="B44" s="141"/>
      <c r="C44" s="141"/>
      <c r="D44" s="141"/>
      <c r="E44" s="141"/>
      <c r="F44" s="141"/>
    </row>
    <row r="45" spans="2:6">
      <c r="B45" s="141"/>
      <c r="C45" s="141"/>
      <c r="D45" s="141"/>
      <c r="E45" s="141"/>
      <c r="F45" s="141"/>
    </row>
    <row r="46" spans="2:6">
      <c r="B46" s="141"/>
      <c r="C46" s="141"/>
      <c r="D46" s="141"/>
      <c r="E46" s="141"/>
      <c r="F46" s="141"/>
    </row>
    <row r="47" spans="2:6">
      <c r="B47" s="141"/>
      <c r="C47" s="141"/>
      <c r="D47" s="141"/>
      <c r="E47" s="141"/>
      <c r="F47" s="141"/>
    </row>
    <row r="48" spans="2:6">
      <c r="B48" s="141"/>
      <c r="C48" s="141"/>
      <c r="D48" s="141"/>
      <c r="E48" s="141"/>
      <c r="F48" s="141"/>
    </row>
    <row r="49" spans="2:6">
      <c r="B49" s="141"/>
      <c r="C49" s="141"/>
      <c r="D49" s="141"/>
      <c r="E49" s="141"/>
      <c r="F49" s="141"/>
    </row>
    <row r="50" spans="2:6">
      <c r="B50" s="141"/>
      <c r="C50" s="141"/>
      <c r="D50" s="141"/>
      <c r="E50" s="141"/>
      <c r="F50" s="141"/>
    </row>
    <row r="51" spans="2:6">
      <c r="B51" s="141"/>
      <c r="C51" s="141"/>
      <c r="D51" s="141"/>
      <c r="E51" s="141"/>
      <c r="F51" s="141"/>
    </row>
    <row r="52" spans="2:6">
      <c r="B52" s="141"/>
      <c r="C52" s="141"/>
      <c r="D52" s="141"/>
      <c r="E52" s="141"/>
      <c r="F52" s="141"/>
    </row>
    <row r="53" spans="2:6">
      <c r="B53" s="141"/>
      <c r="C53" s="141"/>
      <c r="D53" s="141"/>
      <c r="E53" s="141"/>
      <c r="F53" s="141"/>
    </row>
    <row r="54" spans="2:6">
      <c r="B54" s="141"/>
      <c r="C54" s="141"/>
      <c r="D54" s="141"/>
      <c r="E54" s="141"/>
      <c r="F54" s="141"/>
    </row>
    <row r="55" spans="2:6">
      <c r="B55" s="141"/>
      <c r="C55" s="141"/>
      <c r="D55" s="141"/>
      <c r="E55" s="141"/>
      <c r="F55" s="141"/>
    </row>
    <row r="56" spans="2:6">
      <c r="B56" s="141"/>
      <c r="C56" s="141"/>
      <c r="D56" s="141"/>
      <c r="E56" s="141"/>
      <c r="F56" s="141"/>
    </row>
    <row r="57" spans="2:6">
      <c r="B57" s="141"/>
      <c r="C57" s="141"/>
      <c r="D57" s="141"/>
      <c r="E57" s="141"/>
      <c r="F57" s="141"/>
    </row>
    <row r="58" spans="2:6">
      <c r="B58" s="141"/>
      <c r="C58" s="141"/>
      <c r="D58" s="141"/>
      <c r="E58" s="141"/>
      <c r="F58" s="141"/>
    </row>
    <row r="59" spans="2:6">
      <c r="B59" s="141"/>
      <c r="C59" s="141"/>
      <c r="D59" s="141"/>
      <c r="E59" s="141"/>
      <c r="F59" s="141"/>
    </row>
    <row r="60" spans="2:6">
      <c r="B60" s="141"/>
      <c r="C60" s="141"/>
      <c r="D60" s="141"/>
      <c r="E60" s="141"/>
      <c r="F60" s="141"/>
    </row>
    <row r="61" spans="2:6">
      <c r="B61" s="141"/>
      <c r="C61" s="141"/>
      <c r="D61" s="141"/>
      <c r="E61" s="141"/>
      <c r="F61" s="141"/>
    </row>
    <row r="62" spans="2:6">
      <c r="B62" s="141"/>
      <c r="C62" s="141"/>
      <c r="D62" s="141"/>
      <c r="E62" s="141"/>
      <c r="F62" s="141"/>
    </row>
    <row r="63" spans="2:6">
      <c r="B63" s="141"/>
      <c r="C63" s="141"/>
      <c r="D63" s="141"/>
      <c r="E63" s="141"/>
      <c r="F63" s="141"/>
    </row>
    <row r="64" spans="2:6">
      <c r="B64" s="141"/>
      <c r="C64" s="141"/>
      <c r="D64" s="141"/>
      <c r="E64" s="141"/>
      <c r="F64" s="141"/>
    </row>
    <row r="65" spans="2:6">
      <c r="B65" s="141"/>
      <c r="C65" s="141"/>
      <c r="D65" s="141"/>
      <c r="E65" s="141"/>
      <c r="F65" s="141"/>
    </row>
    <row r="66" spans="2:6">
      <c r="B66" s="141"/>
      <c r="C66" s="141"/>
      <c r="D66" s="141"/>
      <c r="E66" s="141"/>
      <c r="F66" s="141"/>
    </row>
    <row r="67" spans="2:6">
      <c r="B67" s="141"/>
      <c r="C67" s="141"/>
      <c r="D67" s="141"/>
      <c r="E67" s="141"/>
      <c r="F67" s="141"/>
    </row>
    <row r="68" spans="2:6">
      <c r="B68" s="141"/>
      <c r="C68" s="141"/>
      <c r="D68" s="141"/>
      <c r="E68" s="141"/>
      <c r="F68" s="141"/>
    </row>
    <row r="69" spans="2:6">
      <c r="B69" s="141"/>
      <c r="C69" s="141"/>
      <c r="D69" s="141"/>
      <c r="E69" s="141"/>
      <c r="F69" s="141"/>
    </row>
    <row r="70" spans="2:6">
      <c r="B70" s="141"/>
      <c r="C70" s="141"/>
      <c r="D70" s="141"/>
      <c r="E70" s="141"/>
      <c r="F70" s="141"/>
    </row>
    <row r="71" spans="2:6">
      <c r="B71" s="141"/>
      <c r="C71" s="141"/>
      <c r="D71" s="141"/>
      <c r="E71" s="141"/>
      <c r="F71" s="141"/>
    </row>
    <row r="72" spans="2:6">
      <c r="B72" s="141"/>
      <c r="C72" s="141"/>
      <c r="D72" s="141"/>
      <c r="E72" s="141"/>
      <c r="F72" s="141"/>
    </row>
    <row r="73" spans="2:6">
      <c r="B73" s="141"/>
      <c r="C73" s="141"/>
      <c r="D73" s="141"/>
      <c r="E73" s="141"/>
      <c r="F73" s="141"/>
    </row>
    <row r="74" spans="2:6">
      <c r="B74" s="141"/>
      <c r="C74" s="141"/>
      <c r="D74" s="141"/>
      <c r="E74" s="141"/>
      <c r="F74" s="141"/>
    </row>
    <row r="75" spans="2:6">
      <c r="B75" s="141"/>
      <c r="C75" s="141"/>
      <c r="D75" s="141"/>
      <c r="E75" s="141"/>
      <c r="F75" s="141"/>
    </row>
    <row r="76" spans="2:6">
      <c r="B76" s="141"/>
      <c r="C76" s="141"/>
      <c r="D76" s="141"/>
      <c r="E76" s="141"/>
      <c r="F76" s="141"/>
    </row>
    <row r="77" spans="2:6">
      <c r="B77" s="141"/>
      <c r="C77" s="141"/>
      <c r="D77" s="141"/>
      <c r="E77" s="141"/>
      <c r="F77" s="141"/>
    </row>
    <row r="78" spans="2:6">
      <c r="B78" s="141"/>
      <c r="C78" s="141"/>
      <c r="D78" s="141"/>
      <c r="E78" s="141"/>
      <c r="F78" s="141"/>
    </row>
    <row r="79" spans="2:6">
      <c r="B79" s="141"/>
      <c r="C79" s="141"/>
      <c r="D79" s="141"/>
      <c r="E79" s="141"/>
      <c r="F79" s="141"/>
    </row>
    <row r="80" spans="2:6">
      <c r="B80" s="141"/>
      <c r="C80" s="141"/>
      <c r="D80" s="141"/>
      <c r="E80" s="141"/>
      <c r="F80" s="141"/>
    </row>
    <row r="81" spans="2:6">
      <c r="B81" s="141"/>
      <c r="C81" s="141"/>
      <c r="D81" s="141"/>
      <c r="E81" s="141"/>
      <c r="F81" s="141"/>
    </row>
    <row r="82" spans="2:6">
      <c r="B82" s="141"/>
      <c r="C82" s="141"/>
      <c r="D82" s="141"/>
      <c r="E82" s="141"/>
      <c r="F82" s="141"/>
    </row>
    <row r="83" spans="2:6">
      <c r="B83" s="141"/>
      <c r="C83" s="141"/>
      <c r="D83" s="141"/>
      <c r="E83" s="141"/>
      <c r="F83" s="141"/>
    </row>
    <row r="84" spans="2:6">
      <c r="B84" s="141"/>
      <c r="C84" s="141"/>
      <c r="D84" s="141"/>
      <c r="E84" s="141"/>
      <c r="F84" s="141"/>
    </row>
    <row r="85" spans="2:6">
      <c r="B85" s="141"/>
      <c r="C85" s="141"/>
      <c r="D85" s="141"/>
      <c r="E85" s="141"/>
      <c r="F85" s="141"/>
    </row>
  </sheetData>
  <mergeCells count="6">
    <mergeCell ref="C2:F2"/>
    <mergeCell ref="C3:F3"/>
    <mergeCell ref="B2:B3"/>
    <mergeCell ref="B12:B13"/>
    <mergeCell ref="C12:C13"/>
    <mergeCell ref="D12:F13"/>
  </mergeCells>
  <printOptions horizontalCentered="1"/>
  <pageMargins left="0.236220472440945" right="0.236220472440945" top="0.748031496062992" bottom="0.748031496062992" header="0.31496062992126" footer="0.31496062992126"/>
  <pageSetup paperSize="9" fitToWidth="0" orientation="landscape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ilha4">
    <tabColor rgb="FFC00000"/>
    <pageSetUpPr fitToPage="1"/>
  </sheetPr>
  <dimension ref="B2:K81"/>
  <sheetViews>
    <sheetView view="pageBreakPreview" zoomScale="115" zoomScaleNormal="100" workbookViewId="0">
      <selection activeCell="G19" sqref="G19"/>
    </sheetView>
  </sheetViews>
  <sheetFormatPr defaultColWidth="9" defaultRowHeight="15"/>
  <cols>
    <col min="2" max="2" width="12" customWidth="1"/>
    <col min="3" max="3" width="56.8571428571429" customWidth="1"/>
    <col min="4" max="4" width="15.8571428571429" customWidth="1"/>
    <col min="9" max="9" width="10" customWidth="1"/>
    <col min="10" max="10" width="11.5714285714286" customWidth="1"/>
  </cols>
  <sheetData>
    <row r="2" customHeight="1" spans="2:11">
      <c r="B2" s="109"/>
      <c r="C2" s="109" t="s">
        <v>74</v>
      </c>
      <c r="D2" s="109"/>
      <c r="E2" s="109"/>
      <c r="F2" s="109"/>
      <c r="G2" s="109"/>
      <c r="H2" s="109"/>
      <c r="I2" s="109"/>
      <c r="J2" s="109"/>
      <c r="K2" s="109"/>
    </row>
    <row r="3" ht="38.25" customHeight="1" spans="2:11">
      <c r="B3" s="109"/>
      <c r="C3" s="110" t="str">
        <f>CAPA!A13</f>
        <v>CONTRATAÇÃO DE EMPRESA PARA RECOLHIMENTO, TRANSPORTE E DISPOSIÇÃO FINAL DE RESÍDUOS DECORRENTES DE RESTO DA CONSTRUÇÃO CIVIL E OUTROS - MUNICIPIO DE OURO PRETO/MG.</v>
      </c>
      <c r="D3" s="110"/>
      <c r="E3" s="110"/>
      <c r="F3" s="110"/>
      <c r="G3" s="110"/>
      <c r="H3" s="110"/>
      <c r="I3" s="110"/>
      <c r="J3" s="110"/>
      <c r="K3" s="110"/>
    </row>
    <row r="4" ht="9" customHeight="1" spans="2:6">
      <c r="B4" s="111"/>
      <c r="C4" s="112"/>
      <c r="D4" s="112"/>
      <c r="E4" s="113"/>
      <c r="F4" s="113"/>
    </row>
    <row r="5" ht="15.75" spans="2:11">
      <c r="B5" s="114" t="s">
        <v>3</v>
      </c>
      <c r="C5" s="115" t="s">
        <v>69</v>
      </c>
      <c r="D5" s="115" t="s">
        <v>75</v>
      </c>
      <c r="E5" s="116" t="s">
        <v>76</v>
      </c>
      <c r="F5" s="117"/>
      <c r="G5" s="117"/>
      <c r="H5" s="118"/>
      <c r="I5" s="142" t="s">
        <v>77</v>
      </c>
      <c r="J5" s="143"/>
      <c r="K5" s="144" t="s">
        <v>78</v>
      </c>
    </row>
    <row r="6" ht="15.75" spans="2:11">
      <c r="B6" s="119"/>
      <c r="C6" s="120"/>
      <c r="D6" s="120"/>
      <c r="E6" s="121"/>
      <c r="F6" s="122"/>
      <c r="G6" s="122"/>
      <c r="H6" s="123"/>
      <c r="I6" s="145" t="s">
        <v>79</v>
      </c>
      <c r="J6" s="145" t="s">
        <v>80</v>
      </c>
      <c r="K6" s="146"/>
    </row>
    <row r="7" spans="2:11">
      <c r="B7" s="124">
        <v>1</v>
      </c>
      <c r="C7" s="125" t="str">
        <f>PLANILHA!E7</f>
        <v>MAQUINÁRIO/CAMINHÃO</v>
      </c>
      <c r="D7" s="125"/>
      <c r="E7" s="126"/>
      <c r="F7" s="127"/>
      <c r="G7" s="127"/>
      <c r="H7" s="128"/>
      <c r="I7" s="125"/>
      <c r="J7" s="125"/>
      <c r="K7" s="147"/>
    </row>
    <row r="8" ht="24" spans="2:11">
      <c r="B8" s="129" t="s">
        <v>25</v>
      </c>
      <c r="C8" s="130" t="str">
        <f>'COMPOSIÇÃO CHP-CHI'!C15</f>
        <v>CHP/RETROESCAVADEIRA TRAÇÃO 4X2, 85HP, CAÇAMBA 610MM / 0,22M3 OU EQUIVALENTE</v>
      </c>
      <c r="D8" s="131" t="s">
        <v>81</v>
      </c>
      <c r="E8" s="132" t="s">
        <v>82</v>
      </c>
      <c r="F8" s="133"/>
      <c r="G8" s="133"/>
      <c r="H8" s="134"/>
      <c r="I8" s="148">
        <f>'COMPOSIÇÃO CHP-CHI'!D7</f>
        <v>0.75</v>
      </c>
      <c r="J8" s="149">
        <f>PLANILHA!G8</f>
        <v>1584</v>
      </c>
      <c r="K8" s="150" t="s">
        <v>29</v>
      </c>
    </row>
    <row r="9" ht="30.75" customHeight="1" spans="2:11">
      <c r="B9" s="129" t="s">
        <v>30</v>
      </c>
      <c r="C9" s="130" t="str">
        <f>'COMPOSIÇÃO CHP-CHI'!C16</f>
        <v>CHP/CAMINHAO BASCULANTE</v>
      </c>
      <c r="D9" s="131" t="s">
        <v>81</v>
      </c>
      <c r="E9" s="132" t="s">
        <v>83</v>
      </c>
      <c r="F9" s="133"/>
      <c r="G9" s="133"/>
      <c r="H9" s="134"/>
      <c r="I9" s="148">
        <f>'COMPOSIÇÃO CHP-CHI'!D8</f>
        <v>0.75</v>
      </c>
      <c r="J9" s="149">
        <f>PLANILHA!G9</f>
        <v>1584</v>
      </c>
      <c r="K9" s="150" t="s">
        <v>29</v>
      </c>
    </row>
    <row r="10" ht="60" customHeight="1" spans="2:11">
      <c r="B10" s="129" t="s">
        <v>33</v>
      </c>
      <c r="C10" s="130" t="str">
        <f>'COMPOSIÇÃO CHP-CHI'!C17</f>
        <v>CHI/RETROESCAVADEIRA TRAÇÃO 4X2, 85HP, CAÇAMBA 610MM / 0,22M3 OU EQUIVALENTE</v>
      </c>
      <c r="D10" s="131" t="s">
        <v>81</v>
      </c>
      <c r="E10" s="132" t="s">
        <v>84</v>
      </c>
      <c r="F10" s="133"/>
      <c r="G10" s="133"/>
      <c r="H10" s="134"/>
      <c r="I10" s="148">
        <f>'COMPOSIÇÃO CHP-CHI'!D9</f>
        <v>0.25</v>
      </c>
      <c r="J10" s="149">
        <f>PLANILHA!G10</f>
        <v>528</v>
      </c>
      <c r="K10" s="150" t="s">
        <v>29</v>
      </c>
    </row>
    <row r="11" ht="60" customHeight="1" spans="2:11">
      <c r="B11" s="129" t="s">
        <v>36</v>
      </c>
      <c r="C11" s="130" t="str">
        <f>'COMPOSIÇÃO CHP-CHI'!C18</f>
        <v>CHI/CAMINHAO BASCULANTE</v>
      </c>
      <c r="D11" s="131" t="s">
        <v>81</v>
      </c>
      <c r="E11" s="132" t="s">
        <v>85</v>
      </c>
      <c r="F11" s="133"/>
      <c r="G11" s="133"/>
      <c r="H11" s="134"/>
      <c r="I11" s="148">
        <f>'COMPOSIÇÃO CHP-CHI'!D10</f>
        <v>0.25</v>
      </c>
      <c r="J11" s="149">
        <f>PLANILHA!G11</f>
        <v>528</v>
      </c>
      <c r="K11" s="150" t="s">
        <v>29</v>
      </c>
    </row>
    <row r="12" spans="2:11">
      <c r="B12" s="124">
        <v>2</v>
      </c>
      <c r="C12" s="125" t="str">
        <f>PLANILHA!E12</f>
        <v>MÃO DE OBRA</v>
      </c>
      <c r="D12" s="125"/>
      <c r="E12" s="126"/>
      <c r="F12" s="127"/>
      <c r="G12" s="127"/>
      <c r="H12" s="128"/>
      <c r="I12" s="125"/>
      <c r="J12" s="125"/>
      <c r="K12" s="147"/>
    </row>
    <row r="13" ht="36.75" customHeight="1" spans="2:11">
      <c r="B13" s="129" t="s">
        <v>44</v>
      </c>
      <c r="C13" s="130" t="str">
        <f>PLANILHA!E13</f>
        <v>AJUDANTE</v>
      </c>
      <c r="D13" s="131" t="s">
        <v>86</v>
      </c>
      <c r="E13" s="132" t="s">
        <v>87</v>
      </c>
      <c r="F13" s="133"/>
      <c r="G13" s="133"/>
      <c r="H13" s="134"/>
      <c r="I13" s="131" t="s">
        <v>88</v>
      </c>
      <c r="J13" s="149">
        <v>36</v>
      </c>
      <c r="K13" s="150" t="s">
        <v>43</v>
      </c>
    </row>
    <row r="14" ht="24" customHeight="1" spans="2:11">
      <c r="B14" s="135" t="s">
        <v>89</v>
      </c>
      <c r="C14" s="136" t="str">
        <f>PLANILHA!E14</f>
        <v>ENCARREGADO DE TURMA</v>
      </c>
      <c r="D14" s="137" t="s">
        <v>90</v>
      </c>
      <c r="E14" s="138" t="s">
        <v>91</v>
      </c>
      <c r="F14" s="139"/>
      <c r="G14" s="139"/>
      <c r="H14" s="140"/>
      <c r="I14" s="137" t="s">
        <v>88</v>
      </c>
      <c r="J14" s="151">
        <v>12</v>
      </c>
      <c r="K14" s="152" t="s">
        <v>43</v>
      </c>
    </row>
    <row r="15" spans="2:11">
      <c r="B15" s="141"/>
      <c r="C15" s="141"/>
      <c r="D15" s="141"/>
      <c r="E15" s="141"/>
      <c r="F15" s="141"/>
      <c r="G15" s="141"/>
      <c r="H15" s="141"/>
      <c r="I15" s="141"/>
      <c r="J15" s="141"/>
      <c r="K15" s="141"/>
    </row>
    <row r="16" spans="2:11">
      <c r="B16" s="141"/>
      <c r="C16" s="141"/>
      <c r="D16" s="141"/>
      <c r="E16" s="141"/>
      <c r="F16" s="141"/>
      <c r="G16" s="141"/>
      <c r="H16" s="141"/>
      <c r="I16" s="141"/>
      <c r="J16" s="141"/>
      <c r="K16" s="141"/>
    </row>
    <row r="17" spans="2:11">
      <c r="B17" s="141"/>
      <c r="C17" s="141"/>
      <c r="D17" s="141"/>
      <c r="E17" s="141"/>
      <c r="F17" s="141"/>
      <c r="G17" s="141"/>
      <c r="H17" s="141"/>
      <c r="I17" s="141"/>
      <c r="J17" s="141"/>
      <c r="K17" s="141"/>
    </row>
    <row r="18" spans="2:11">
      <c r="B18" s="141"/>
      <c r="C18" s="141"/>
      <c r="D18" s="141"/>
      <c r="E18" s="141"/>
      <c r="F18" s="141"/>
      <c r="G18" s="141"/>
      <c r="H18" s="141"/>
      <c r="I18" s="141"/>
      <c r="J18" s="141"/>
      <c r="K18" s="141"/>
    </row>
    <row r="19" spans="2:11">
      <c r="B19" s="141"/>
      <c r="C19" s="141"/>
      <c r="D19" s="141"/>
      <c r="E19" s="141"/>
      <c r="F19" s="141"/>
      <c r="G19" s="141"/>
      <c r="H19" s="141"/>
      <c r="I19" s="141"/>
      <c r="J19" s="141"/>
      <c r="K19" s="141"/>
    </row>
    <row r="20" spans="2:11">
      <c r="B20" s="141"/>
      <c r="C20" s="141"/>
      <c r="D20" s="141"/>
      <c r="E20" s="141"/>
      <c r="F20" s="141"/>
      <c r="G20" s="141"/>
      <c r="H20" s="141"/>
      <c r="I20" s="141"/>
      <c r="J20" s="141"/>
      <c r="K20" s="141"/>
    </row>
    <row r="21" spans="2:11">
      <c r="B21" s="141"/>
      <c r="C21" s="141"/>
      <c r="D21" s="141"/>
      <c r="E21" s="141"/>
      <c r="F21" s="141"/>
      <c r="G21" s="141"/>
      <c r="H21" s="141"/>
      <c r="I21" s="141"/>
      <c r="J21" s="141"/>
      <c r="K21" s="141"/>
    </row>
    <row r="22" spans="2:11">
      <c r="B22" s="141"/>
      <c r="C22" s="141"/>
      <c r="D22" s="141"/>
      <c r="E22" s="141"/>
      <c r="F22" s="141"/>
      <c r="G22" s="141"/>
      <c r="H22" s="141"/>
      <c r="I22" s="141"/>
      <c r="J22" s="141"/>
      <c r="K22" s="141"/>
    </row>
    <row r="23" spans="2:11">
      <c r="B23" s="141"/>
      <c r="C23" s="141"/>
      <c r="D23" s="141"/>
      <c r="E23" s="141"/>
      <c r="F23" s="141"/>
      <c r="G23" s="141"/>
      <c r="H23" s="141"/>
      <c r="I23" s="141"/>
      <c r="J23" s="141"/>
      <c r="K23" s="141"/>
    </row>
    <row r="24" spans="2:11">
      <c r="B24" s="141"/>
      <c r="C24" s="141"/>
      <c r="D24" s="141"/>
      <c r="E24" s="141"/>
      <c r="F24" s="141"/>
      <c r="G24" s="141"/>
      <c r="H24" s="141"/>
      <c r="I24" s="141"/>
      <c r="J24" s="141"/>
      <c r="K24" s="141"/>
    </row>
    <row r="25" spans="2:11">
      <c r="B25" s="141"/>
      <c r="C25" s="141"/>
      <c r="D25" s="141"/>
      <c r="E25" s="141"/>
      <c r="F25" s="141"/>
      <c r="G25" s="141"/>
      <c r="H25" s="141"/>
      <c r="I25" s="141"/>
      <c r="J25" s="141"/>
      <c r="K25" s="141"/>
    </row>
    <row r="26" spans="2:11">
      <c r="B26" s="141"/>
      <c r="C26" s="141"/>
      <c r="D26" s="141"/>
      <c r="E26" s="141"/>
      <c r="F26" s="141"/>
      <c r="G26" s="141"/>
      <c r="H26" s="141"/>
      <c r="I26" s="141"/>
      <c r="J26" s="141"/>
      <c r="K26" s="141"/>
    </row>
    <row r="27" spans="2:11">
      <c r="B27" s="141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2:11">
      <c r="B28" s="141"/>
      <c r="C28" s="141"/>
      <c r="D28" s="141"/>
      <c r="E28" s="141"/>
      <c r="F28" s="141"/>
      <c r="G28" s="141"/>
      <c r="H28" s="141"/>
      <c r="I28" s="141"/>
      <c r="J28" s="141"/>
      <c r="K28" s="141"/>
    </row>
    <row r="29" spans="2:11">
      <c r="B29" s="141"/>
      <c r="C29" s="141"/>
      <c r="D29" s="141"/>
      <c r="E29" s="141"/>
      <c r="F29" s="141"/>
      <c r="G29" s="141"/>
      <c r="H29" s="141"/>
      <c r="I29" s="141"/>
      <c r="J29" s="141"/>
      <c r="K29" s="141"/>
    </row>
    <row r="30" spans="2:11">
      <c r="B30" s="141"/>
      <c r="C30" s="141"/>
      <c r="D30" s="141"/>
      <c r="E30" s="141"/>
      <c r="F30" s="141"/>
      <c r="G30" s="141"/>
      <c r="H30" s="141"/>
      <c r="I30" s="141"/>
      <c r="J30" s="141"/>
      <c r="K30" s="141"/>
    </row>
    <row r="31" spans="2:11">
      <c r="B31" s="141"/>
      <c r="C31" s="141"/>
      <c r="D31" s="141"/>
      <c r="E31" s="141"/>
      <c r="F31" s="141"/>
      <c r="G31" s="141"/>
      <c r="H31" s="141"/>
      <c r="I31" s="141"/>
      <c r="J31" s="141"/>
      <c r="K31" s="141"/>
    </row>
    <row r="32" spans="2:11">
      <c r="B32" s="141"/>
      <c r="C32" s="141"/>
      <c r="D32" s="141"/>
      <c r="E32" s="141"/>
      <c r="F32" s="141"/>
      <c r="G32" s="141"/>
      <c r="H32" s="141"/>
      <c r="I32" s="141"/>
      <c r="J32" s="141"/>
      <c r="K32" s="141"/>
    </row>
    <row r="33" spans="2:11">
      <c r="B33" s="141"/>
      <c r="C33" s="141"/>
      <c r="D33" s="141"/>
      <c r="E33" s="141"/>
      <c r="F33" s="141"/>
      <c r="G33" s="141"/>
      <c r="H33" s="141"/>
      <c r="I33" s="141"/>
      <c r="J33" s="141"/>
      <c r="K33" s="141"/>
    </row>
    <row r="34" spans="2:11">
      <c r="B34" s="141"/>
      <c r="C34" s="141"/>
      <c r="D34" s="141"/>
      <c r="E34" s="141"/>
      <c r="F34" s="141"/>
      <c r="G34" s="141"/>
      <c r="H34" s="141"/>
      <c r="I34" s="141"/>
      <c r="J34" s="141"/>
      <c r="K34" s="141"/>
    </row>
    <row r="35" spans="2:11">
      <c r="B35" s="141"/>
      <c r="C35" s="141"/>
      <c r="D35" s="141"/>
      <c r="E35" s="141"/>
      <c r="F35" s="141"/>
      <c r="G35" s="141"/>
      <c r="H35" s="141"/>
      <c r="I35" s="141"/>
      <c r="J35" s="141"/>
      <c r="K35" s="141"/>
    </row>
    <row r="36" spans="2:11">
      <c r="B36" s="141"/>
      <c r="C36" s="141"/>
      <c r="D36" s="141"/>
      <c r="E36" s="141"/>
      <c r="F36" s="141"/>
      <c r="G36" s="141"/>
      <c r="H36" s="141"/>
      <c r="I36" s="141"/>
      <c r="J36" s="141"/>
      <c r="K36" s="141"/>
    </row>
    <row r="37" spans="2:11">
      <c r="B37" s="141"/>
      <c r="C37" s="141"/>
      <c r="D37" s="141"/>
      <c r="E37" s="141"/>
      <c r="F37" s="141"/>
      <c r="G37" s="141"/>
      <c r="H37" s="141"/>
      <c r="I37" s="141"/>
      <c r="J37" s="141"/>
      <c r="K37" s="141"/>
    </row>
    <row r="38" spans="2:11">
      <c r="B38" s="141"/>
      <c r="C38" s="141"/>
      <c r="D38" s="141"/>
      <c r="E38" s="141"/>
      <c r="F38" s="141"/>
      <c r="G38" s="141"/>
      <c r="H38" s="141"/>
      <c r="I38" s="141"/>
      <c r="J38" s="141"/>
      <c r="K38" s="141"/>
    </row>
    <row r="39" spans="2:11">
      <c r="B39" s="141"/>
      <c r="C39" s="141"/>
      <c r="D39" s="141"/>
      <c r="E39" s="141"/>
      <c r="F39" s="141"/>
      <c r="G39" s="141"/>
      <c r="H39" s="141"/>
      <c r="I39" s="141"/>
      <c r="J39" s="141"/>
      <c r="K39" s="141"/>
    </row>
    <row r="40" spans="2:11">
      <c r="B40" s="141"/>
      <c r="C40" s="141"/>
      <c r="D40" s="141"/>
      <c r="E40" s="141"/>
      <c r="F40" s="141"/>
      <c r="G40" s="141"/>
      <c r="H40" s="141"/>
      <c r="I40" s="141"/>
      <c r="J40" s="141"/>
      <c r="K40" s="141"/>
    </row>
    <row r="41" spans="2:11">
      <c r="B41" s="141"/>
      <c r="C41" s="141"/>
      <c r="D41" s="141"/>
      <c r="E41" s="141"/>
      <c r="F41" s="141"/>
      <c r="G41" s="141"/>
      <c r="H41" s="141"/>
      <c r="I41" s="141"/>
      <c r="J41" s="141"/>
      <c r="K41" s="141"/>
    </row>
    <row r="42" spans="2:11">
      <c r="B42" s="141"/>
      <c r="C42" s="141"/>
      <c r="D42" s="141"/>
      <c r="E42" s="141"/>
      <c r="F42" s="141"/>
      <c r="G42" s="141"/>
      <c r="H42" s="141"/>
      <c r="I42" s="141"/>
      <c r="J42" s="141"/>
      <c r="K42" s="141"/>
    </row>
    <row r="43" spans="2:11">
      <c r="B43" s="141"/>
      <c r="C43" s="141"/>
      <c r="D43" s="141"/>
      <c r="E43" s="141"/>
      <c r="F43" s="141"/>
      <c r="G43" s="141"/>
      <c r="H43" s="141"/>
      <c r="I43" s="141"/>
      <c r="J43" s="141"/>
      <c r="K43" s="141"/>
    </row>
    <row r="44" spans="2:11">
      <c r="B44" s="141"/>
      <c r="C44" s="141"/>
      <c r="D44" s="141"/>
      <c r="E44" s="141"/>
      <c r="F44" s="141"/>
      <c r="G44" s="141"/>
      <c r="H44" s="141"/>
      <c r="I44" s="141"/>
      <c r="J44" s="141"/>
      <c r="K44" s="141"/>
    </row>
    <row r="45" spans="2:11">
      <c r="B45" s="141"/>
      <c r="C45" s="141"/>
      <c r="D45" s="141"/>
      <c r="E45" s="141"/>
      <c r="F45" s="141"/>
      <c r="G45" s="141"/>
      <c r="H45" s="141"/>
      <c r="I45" s="141"/>
      <c r="J45" s="141"/>
      <c r="K45" s="141"/>
    </row>
    <row r="46" spans="2:11">
      <c r="B46" s="141"/>
      <c r="C46" s="141"/>
      <c r="D46" s="141"/>
      <c r="E46" s="141"/>
      <c r="F46" s="141"/>
      <c r="G46" s="141"/>
      <c r="H46" s="141"/>
      <c r="I46" s="141"/>
      <c r="J46" s="141"/>
      <c r="K46" s="141"/>
    </row>
    <row r="47" spans="2:11">
      <c r="B47" s="141"/>
      <c r="C47" s="141"/>
      <c r="D47" s="141"/>
      <c r="E47" s="141"/>
      <c r="F47" s="141"/>
      <c r="G47" s="141"/>
      <c r="H47" s="141"/>
      <c r="I47" s="141"/>
      <c r="J47" s="141"/>
      <c r="K47" s="141"/>
    </row>
    <row r="48" spans="2:11">
      <c r="B48" s="141"/>
      <c r="C48" s="141"/>
      <c r="D48" s="141"/>
      <c r="E48" s="141"/>
      <c r="F48" s="141"/>
      <c r="G48" s="141"/>
      <c r="H48" s="141"/>
      <c r="I48" s="141"/>
      <c r="J48" s="141"/>
      <c r="K48" s="141"/>
    </row>
    <row r="49" spans="2:11">
      <c r="B49" s="141"/>
      <c r="C49" s="141"/>
      <c r="D49" s="141"/>
      <c r="E49" s="141"/>
      <c r="F49" s="141"/>
      <c r="G49" s="141"/>
      <c r="H49" s="141"/>
      <c r="I49" s="141"/>
      <c r="J49" s="141"/>
      <c r="K49" s="141"/>
    </row>
    <row r="50" spans="2:11">
      <c r="B50" s="141"/>
      <c r="C50" s="141"/>
      <c r="D50" s="141"/>
      <c r="E50" s="141"/>
      <c r="F50" s="141"/>
      <c r="G50" s="141"/>
      <c r="H50" s="141"/>
      <c r="I50" s="141"/>
      <c r="J50" s="141"/>
      <c r="K50" s="141"/>
    </row>
    <row r="51" spans="2:11">
      <c r="B51" s="141"/>
      <c r="C51" s="141"/>
      <c r="D51" s="141"/>
      <c r="E51" s="141"/>
      <c r="F51" s="141"/>
      <c r="G51" s="141"/>
      <c r="H51" s="141"/>
      <c r="I51" s="141"/>
      <c r="J51" s="141"/>
      <c r="K51" s="141"/>
    </row>
    <row r="52" spans="2:11">
      <c r="B52" s="141"/>
      <c r="C52" s="141"/>
      <c r="D52" s="141"/>
      <c r="E52" s="141"/>
      <c r="F52" s="141"/>
      <c r="G52" s="141"/>
      <c r="H52" s="141"/>
      <c r="I52" s="141"/>
      <c r="J52" s="141"/>
      <c r="K52" s="141"/>
    </row>
    <row r="53" spans="2:11">
      <c r="B53" s="141"/>
      <c r="C53" s="141"/>
      <c r="D53" s="141"/>
      <c r="E53" s="141"/>
      <c r="F53" s="141"/>
      <c r="G53" s="141"/>
      <c r="H53" s="141"/>
      <c r="I53" s="141"/>
      <c r="J53" s="141"/>
      <c r="K53" s="141"/>
    </row>
    <row r="54" spans="2:11">
      <c r="B54" s="141"/>
      <c r="C54" s="141"/>
      <c r="D54" s="141"/>
      <c r="E54" s="141"/>
      <c r="F54" s="141"/>
      <c r="G54" s="141"/>
      <c r="H54" s="141"/>
      <c r="I54" s="141"/>
      <c r="J54" s="141"/>
      <c r="K54" s="141"/>
    </row>
    <row r="55" spans="2:11">
      <c r="B55" s="141"/>
      <c r="C55" s="141"/>
      <c r="D55" s="141"/>
      <c r="E55" s="141"/>
      <c r="F55" s="141"/>
      <c r="G55" s="141"/>
      <c r="H55" s="141"/>
      <c r="I55" s="141"/>
      <c r="J55" s="141"/>
      <c r="K55" s="141"/>
    </row>
    <row r="56" spans="2:11">
      <c r="B56" s="141"/>
      <c r="C56" s="141"/>
      <c r="D56" s="141"/>
      <c r="E56" s="141"/>
      <c r="F56" s="141"/>
      <c r="G56" s="141"/>
      <c r="H56" s="141"/>
      <c r="I56" s="141"/>
      <c r="J56" s="141"/>
      <c r="K56" s="141"/>
    </row>
    <row r="57" spans="2:11">
      <c r="B57" s="141"/>
      <c r="C57" s="141"/>
      <c r="D57" s="141"/>
      <c r="E57" s="141"/>
      <c r="F57" s="141"/>
      <c r="G57" s="141"/>
      <c r="H57" s="141"/>
      <c r="I57" s="141"/>
      <c r="J57" s="141"/>
      <c r="K57" s="141"/>
    </row>
    <row r="58" spans="2:11">
      <c r="B58" s="141"/>
      <c r="C58" s="141"/>
      <c r="D58" s="141"/>
      <c r="E58" s="141"/>
      <c r="F58" s="141"/>
      <c r="G58" s="141"/>
      <c r="H58" s="141"/>
      <c r="I58" s="141"/>
      <c r="J58" s="141"/>
      <c r="K58" s="141"/>
    </row>
    <row r="59" spans="2:11">
      <c r="B59" s="141"/>
      <c r="C59" s="141"/>
      <c r="D59" s="141"/>
      <c r="E59" s="141"/>
      <c r="F59" s="141"/>
      <c r="G59" s="141"/>
      <c r="H59" s="141"/>
      <c r="I59" s="141"/>
      <c r="J59" s="141"/>
      <c r="K59" s="141"/>
    </row>
    <row r="60" spans="2:11">
      <c r="B60" s="141"/>
      <c r="C60" s="141"/>
      <c r="D60" s="141"/>
      <c r="E60" s="141"/>
      <c r="F60" s="141"/>
      <c r="G60" s="141"/>
      <c r="H60" s="141"/>
      <c r="I60" s="141"/>
      <c r="J60" s="141"/>
      <c r="K60" s="141"/>
    </row>
    <row r="61" spans="2:11">
      <c r="B61" s="141"/>
      <c r="C61" s="141"/>
      <c r="D61" s="141"/>
      <c r="E61" s="141"/>
      <c r="F61" s="141"/>
      <c r="G61" s="141"/>
      <c r="H61" s="141"/>
      <c r="I61" s="141"/>
      <c r="J61" s="141"/>
      <c r="K61" s="141"/>
    </row>
    <row r="62" spans="2:11">
      <c r="B62" s="141"/>
      <c r="C62" s="141"/>
      <c r="D62" s="141"/>
      <c r="E62" s="141"/>
      <c r="F62" s="141"/>
      <c r="G62" s="141"/>
      <c r="H62" s="141"/>
      <c r="I62" s="141"/>
      <c r="J62" s="141"/>
      <c r="K62" s="141"/>
    </row>
    <row r="63" spans="2:11">
      <c r="B63" s="141"/>
      <c r="C63" s="141"/>
      <c r="D63" s="141"/>
      <c r="E63" s="141"/>
      <c r="F63" s="141"/>
      <c r="G63" s="141"/>
      <c r="H63" s="141"/>
      <c r="I63" s="141"/>
      <c r="J63" s="141"/>
      <c r="K63" s="141"/>
    </row>
    <row r="64" spans="2:11">
      <c r="B64" s="141"/>
      <c r="C64" s="141"/>
      <c r="D64" s="141"/>
      <c r="E64" s="141"/>
      <c r="F64" s="141"/>
      <c r="G64" s="141"/>
      <c r="H64" s="141"/>
      <c r="I64" s="141"/>
      <c r="J64" s="141"/>
      <c r="K64" s="141"/>
    </row>
    <row r="65" spans="2:11">
      <c r="B65" s="141"/>
      <c r="C65" s="141"/>
      <c r="D65" s="141"/>
      <c r="E65" s="141"/>
      <c r="F65" s="141"/>
      <c r="G65" s="141"/>
      <c r="H65" s="141"/>
      <c r="I65" s="141"/>
      <c r="J65" s="141"/>
      <c r="K65" s="141"/>
    </row>
    <row r="66" spans="2:11">
      <c r="B66" s="141"/>
      <c r="C66" s="141"/>
      <c r="D66" s="141"/>
      <c r="E66" s="141"/>
      <c r="F66" s="141"/>
      <c r="G66" s="141"/>
      <c r="H66" s="141"/>
      <c r="I66" s="141"/>
      <c r="J66" s="141"/>
      <c r="K66" s="141"/>
    </row>
    <row r="67" spans="2:11">
      <c r="B67" s="141"/>
      <c r="C67" s="141"/>
      <c r="D67" s="141"/>
      <c r="E67" s="141"/>
      <c r="F67" s="141"/>
      <c r="G67" s="141"/>
      <c r="H67" s="141"/>
      <c r="I67" s="141"/>
      <c r="J67" s="141"/>
      <c r="K67" s="141"/>
    </row>
    <row r="68" spans="2:11">
      <c r="B68" s="141"/>
      <c r="C68" s="141"/>
      <c r="D68" s="141"/>
      <c r="E68" s="141"/>
      <c r="F68" s="141"/>
      <c r="G68" s="141"/>
      <c r="H68" s="141"/>
      <c r="I68" s="141"/>
      <c r="J68" s="141"/>
      <c r="K68" s="141"/>
    </row>
    <row r="69" spans="2:11">
      <c r="B69" s="141"/>
      <c r="C69" s="141"/>
      <c r="D69" s="141"/>
      <c r="E69" s="141"/>
      <c r="F69" s="141"/>
      <c r="G69" s="141"/>
      <c r="H69" s="141"/>
      <c r="I69" s="141"/>
      <c r="J69" s="141"/>
      <c r="K69" s="141"/>
    </row>
    <row r="70" spans="2:11">
      <c r="B70" s="141"/>
      <c r="C70" s="141"/>
      <c r="D70" s="141"/>
      <c r="E70" s="141"/>
      <c r="F70" s="141"/>
      <c r="G70" s="141"/>
      <c r="H70" s="141"/>
      <c r="I70" s="141"/>
      <c r="J70" s="141"/>
      <c r="K70" s="141"/>
    </row>
    <row r="71" spans="2:11">
      <c r="B71" s="141"/>
      <c r="C71" s="141"/>
      <c r="D71" s="141"/>
      <c r="E71" s="141"/>
      <c r="F71" s="141"/>
      <c r="G71" s="141"/>
      <c r="H71" s="141"/>
      <c r="I71" s="141"/>
      <c r="J71" s="141"/>
      <c r="K71" s="141"/>
    </row>
    <row r="72" spans="2:11">
      <c r="B72" s="141"/>
      <c r="C72" s="141"/>
      <c r="D72" s="141"/>
      <c r="E72" s="141"/>
      <c r="F72" s="141"/>
      <c r="G72" s="141"/>
      <c r="H72" s="141"/>
      <c r="I72" s="141"/>
      <c r="J72" s="141"/>
      <c r="K72" s="141"/>
    </row>
    <row r="73" spans="2:11">
      <c r="B73" s="141"/>
      <c r="C73" s="141"/>
      <c r="D73" s="141"/>
      <c r="E73" s="141"/>
      <c r="F73" s="141"/>
      <c r="G73" s="141"/>
      <c r="H73" s="141"/>
      <c r="I73" s="141"/>
      <c r="J73" s="141"/>
      <c r="K73" s="141"/>
    </row>
    <row r="74" spans="2:11">
      <c r="B74" s="141"/>
      <c r="C74" s="141"/>
      <c r="D74" s="141"/>
      <c r="E74" s="141"/>
      <c r="F74" s="141"/>
      <c r="G74" s="141"/>
      <c r="H74" s="141"/>
      <c r="I74" s="141"/>
      <c r="J74" s="141"/>
      <c r="K74" s="141"/>
    </row>
    <row r="75" spans="2:11">
      <c r="B75" s="141"/>
      <c r="C75" s="141"/>
      <c r="D75" s="141"/>
      <c r="E75" s="141"/>
      <c r="F75" s="141"/>
      <c r="G75" s="141"/>
      <c r="H75" s="141"/>
      <c r="I75" s="141"/>
      <c r="J75" s="141"/>
      <c r="K75" s="141"/>
    </row>
    <row r="76" spans="2:11">
      <c r="B76" s="141"/>
      <c r="C76" s="141"/>
      <c r="D76" s="141"/>
      <c r="E76" s="141"/>
      <c r="F76" s="141"/>
      <c r="G76" s="141"/>
      <c r="H76" s="141"/>
      <c r="I76" s="141"/>
      <c r="J76" s="141"/>
      <c r="K76" s="141"/>
    </row>
    <row r="77" spans="2:11">
      <c r="B77" s="141"/>
      <c r="C77" s="141"/>
      <c r="D77" s="141"/>
      <c r="E77" s="141"/>
      <c r="F77" s="141"/>
      <c r="G77" s="141"/>
      <c r="H77" s="141"/>
      <c r="I77" s="141"/>
      <c r="J77" s="141"/>
      <c r="K77" s="141"/>
    </row>
    <row r="78" spans="2:11">
      <c r="B78" s="141"/>
      <c r="C78" s="141"/>
      <c r="D78" s="141"/>
      <c r="E78" s="141"/>
      <c r="F78" s="141"/>
      <c r="G78" s="141"/>
      <c r="H78" s="141"/>
      <c r="I78" s="141"/>
      <c r="J78" s="141"/>
      <c r="K78" s="141"/>
    </row>
    <row r="79" spans="2:11">
      <c r="B79" s="141"/>
      <c r="C79" s="141"/>
      <c r="D79" s="141"/>
      <c r="E79" s="141"/>
      <c r="F79" s="141"/>
      <c r="G79" s="141"/>
      <c r="H79" s="141"/>
      <c r="I79" s="141"/>
      <c r="J79" s="141"/>
      <c r="K79" s="141"/>
    </row>
    <row r="80" spans="2:11">
      <c r="B80" s="141"/>
      <c r="C80" s="141"/>
      <c r="D80" s="141"/>
      <c r="E80" s="141"/>
      <c r="F80" s="141"/>
      <c r="G80" s="141"/>
      <c r="H80" s="141"/>
      <c r="I80" s="141"/>
      <c r="J80" s="141"/>
      <c r="K80" s="141"/>
    </row>
    <row r="81" spans="2:11">
      <c r="B81" s="141"/>
      <c r="C81" s="141"/>
      <c r="D81" s="141"/>
      <c r="E81" s="141"/>
      <c r="F81" s="141"/>
      <c r="G81" s="141"/>
      <c r="H81" s="141"/>
      <c r="I81" s="141"/>
      <c r="J81" s="141"/>
      <c r="K81" s="141"/>
    </row>
  </sheetData>
  <mergeCells count="17">
    <mergeCell ref="C2:K2"/>
    <mergeCell ref="C3:K3"/>
    <mergeCell ref="I5:J5"/>
    <mergeCell ref="E7:H7"/>
    <mergeCell ref="E8:H8"/>
    <mergeCell ref="E9:H9"/>
    <mergeCell ref="E10:H10"/>
    <mergeCell ref="E11:H11"/>
    <mergeCell ref="E12:H12"/>
    <mergeCell ref="E13:H13"/>
    <mergeCell ref="E14:H14"/>
    <mergeCell ref="B2:B3"/>
    <mergeCell ref="B5:B6"/>
    <mergeCell ref="C5:C6"/>
    <mergeCell ref="D5:D6"/>
    <mergeCell ref="K5:K6"/>
    <mergeCell ref="E5:H6"/>
  </mergeCells>
  <printOptions horizontalCentered="1"/>
  <pageMargins left="0.31496062992126" right="0.31496062992126" top="0.78740157480315" bottom="0.78740157480315" header="0.31496062992126" footer="0.31496062992126"/>
  <pageSetup paperSize="9" scale="94" orientation="landscape"/>
  <headerFooter/>
  <colBreaks count="1" manualBreakCount="1">
    <brk id="11" max="17" man="1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ilha5">
    <pageSetUpPr fitToPage="1"/>
  </sheetPr>
  <dimension ref="B1:Q24"/>
  <sheetViews>
    <sheetView view="pageBreakPreview" zoomScale="85" zoomScaleNormal="115" workbookViewId="0">
      <selection activeCell="L23" sqref="L23"/>
    </sheetView>
  </sheetViews>
  <sheetFormatPr defaultColWidth="9" defaultRowHeight="15"/>
  <cols>
    <col min="1" max="1" width="1.14285714285714" customWidth="1"/>
    <col min="2" max="2" width="9.28571428571429" customWidth="1"/>
    <col min="3" max="3" width="43.4285714285714" customWidth="1"/>
    <col min="4" max="4" width="17" customWidth="1"/>
    <col min="5" max="5" width="10.8571428571429" customWidth="1"/>
    <col min="6" max="6" width="15.7142857142857" customWidth="1"/>
    <col min="7" max="8" width="17" customWidth="1"/>
    <col min="9" max="9" width="16.7142857142857" customWidth="1"/>
    <col min="10" max="10" width="16.4285714285714" customWidth="1"/>
    <col min="11" max="11" width="17" customWidth="1"/>
    <col min="12" max="12" width="16.4285714285714" customWidth="1"/>
    <col min="13" max="15" width="12.5714285714286" customWidth="1"/>
    <col min="16" max="17" width="13.2857142857143" customWidth="1"/>
  </cols>
  <sheetData>
    <row r="1" ht="6" customHeight="1"/>
    <row r="2" ht="15.75" spans="2:17">
      <c r="B2" s="46" t="s">
        <v>10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96"/>
    </row>
    <row r="3" ht="28.5" customHeight="1" spans="2:17">
      <c r="B3" s="48" t="str">
        <f>CAPA!A13</f>
        <v>CONTRATAÇÃO DE EMPRESA PARA RECOLHIMENTO, TRANSPORTE E DISPOSIÇÃO FINAL DE RESÍDUOS DECORRENTES DE RESTO DA CONSTRUÇÃO CIVIL E OUTROS - MUNICIPIO DE OURO PRETO/MG.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97"/>
    </row>
    <row r="4" ht="21.75" customHeight="1" spans="2:17">
      <c r="B4" s="50"/>
      <c r="C4" s="51"/>
      <c r="D4" s="52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98"/>
    </row>
    <row r="5" spans="2:17">
      <c r="B5" s="53" t="s">
        <v>3</v>
      </c>
      <c r="C5" s="54" t="s">
        <v>69</v>
      </c>
      <c r="D5" s="55" t="s">
        <v>92</v>
      </c>
      <c r="E5" s="54" t="s">
        <v>7</v>
      </c>
      <c r="F5" s="56" t="s">
        <v>93</v>
      </c>
      <c r="G5" s="57"/>
      <c r="H5" s="57"/>
      <c r="I5" s="57"/>
      <c r="J5" s="57"/>
      <c r="K5" s="57"/>
      <c r="L5" s="57"/>
      <c r="M5" s="57"/>
      <c r="N5" s="57"/>
      <c r="O5" s="57"/>
      <c r="P5" s="57"/>
      <c r="Q5" s="99"/>
    </row>
    <row r="6" ht="15.75" spans="2:17">
      <c r="B6" s="58"/>
      <c r="C6" s="59"/>
      <c r="D6" s="60"/>
      <c r="E6" s="59"/>
      <c r="F6" s="61">
        <v>1</v>
      </c>
      <c r="G6" s="61">
        <v>2</v>
      </c>
      <c r="H6" s="61">
        <v>3</v>
      </c>
      <c r="I6" s="61">
        <v>4</v>
      </c>
      <c r="J6" s="61">
        <v>5</v>
      </c>
      <c r="K6" s="61">
        <v>6</v>
      </c>
      <c r="L6" s="61">
        <v>7</v>
      </c>
      <c r="M6" s="61">
        <v>8</v>
      </c>
      <c r="N6" s="61">
        <v>9</v>
      </c>
      <c r="O6" s="61">
        <v>10</v>
      </c>
      <c r="P6" s="61">
        <v>11</v>
      </c>
      <c r="Q6" s="100">
        <v>12</v>
      </c>
    </row>
    <row r="7" spans="2:17">
      <c r="B7" s="62"/>
      <c r="C7" s="63"/>
      <c r="D7" s="64"/>
      <c r="E7" s="65"/>
      <c r="F7" s="66">
        <f>(100/12)%</f>
        <v>0.0833333333333333</v>
      </c>
      <c r="G7" s="66">
        <f t="shared" ref="G7:Q7" si="0">(100/12)%</f>
        <v>0.0833333333333333</v>
      </c>
      <c r="H7" s="66">
        <f t="shared" si="0"/>
        <v>0.0833333333333333</v>
      </c>
      <c r="I7" s="66">
        <f t="shared" si="0"/>
        <v>0.0833333333333333</v>
      </c>
      <c r="J7" s="66">
        <f t="shared" si="0"/>
        <v>0.0833333333333333</v>
      </c>
      <c r="K7" s="66">
        <f t="shared" si="0"/>
        <v>0.0833333333333333</v>
      </c>
      <c r="L7" s="66">
        <f t="shared" si="0"/>
        <v>0.0833333333333333</v>
      </c>
      <c r="M7" s="66">
        <f t="shared" si="0"/>
        <v>0.0833333333333333</v>
      </c>
      <c r="N7" s="66">
        <f t="shared" si="0"/>
        <v>0.0833333333333333</v>
      </c>
      <c r="O7" s="66">
        <f t="shared" si="0"/>
        <v>0.0833333333333333</v>
      </c>
      <c r="P7" s="66">
        <f t="shared" si="0"/>
        <v>0.0833333333333333</v>
      </c>
      <c r="Q7" s="101">
        <f t="shared" si="0"/>
        <v>0.0833333333333333</v>
      </c>
    </row>
    <row r="8" spans="2:17">
      <c r="B8" s="67">
        <v>1</v>
      </c>
      <c r="C8" s="68" t="str">
        <f>RESUMO!C9</f>
        <v>MAQUINÁRIO/CAMINHÃO</v>
      </c>
      <c r="D8" s="69"/>
      <c r="E8" s="70">
        <f>+D9/$D$19</f>
        <v>0.772031461331224</v>
      </c>
      <c r="F8" s="71" t="str">
        <f t="shared" ref="F8:Q8" si="1">IF(F7&lt;&gt;0,"=","")</f>
        <v>=</v>
      </c>
      <c r="G8" s="71" t="str">
        <f t="shared" si="1"/>
        <v>=</v>
      </c>
      <c r="H8" s="71" t="str">
        <f t="shared" si="1"/>
        <v>=</v>
      </c>
      <c r="I8" s="71" t="str">
        <f t="shared" si="1"/>
        <v>=</v>
      </c>
      <c r="J8" s="71" t="str">
        <f t="shared" si="1"/>
        <v>=</v>
      </c>
      <c r="K8" s="71" t="str">
        <f t="shared" si="1"/>
        <v>=</v>
      </c>
      <c r="L8" s="71" t="str">
        <f t="shared" si="1"/>
        <v>=</v>
      </c>
      <c r="M8" s="71" t="str">
        <f t="shared" si="1"/>
        <v>=</v>
      </c>
      <c r="N8" s="71" t="str">
        <f t="shared" si="1"/>
        <v>=</v>
      </c>
      <c r="O8" s="71" t="str">
        <f t="shared" si="1"/>
        <v>=</v>
      </c>
      <c r="P8" s="71" t="str">
        <f t="shared" si="1"/>
        <v>=</v>
      </c>
      <c r="Q8" s="102" t="str">
        <f t="shared" si="1"/>
        <v>=</v>
      </c>
    </row>
    <row r="9" ht="15.75" spans="2:17">
      <c r="B9" s="72"/>
      <c r="C9" s="73"/>
      <c r="D9" s="74">
        <f>PLANILHA!K7</f>
        <v>595034.88</v>
      </c>
      <c r="E9" s="75"/>
      <c r="F9" s="76">
        <f>+ROUND(F7*$D$9,4)</f>
        <v>49586.24</v>
      </c>
      <c r="G9" s="76">
        <f t="shared" ref="G9:Q9" si="2">+ROUND(G7*$D$9,4)</f>
        <v>49586.24</v>
      </c>
      <c r="H9" s="76">
        <f t="shared" si="2"/>
        <v>49586.24</v>
      </c>
      <c r="I9" s="76">
        <f t="shared" si="2"/>
        <v>49586.24</v>
      </c>
      <c r="J9" s="76">
        <f t="shared" si="2"/>
        <v>49586.24</v>
      </c>
      <c r="K9" s="76">
        <f t="shared" si="2"/>
        <v>49586.24</v>
      </c>
      <c r="L9" s="76">
        <f t="shared" si="2"/>
        <v>49586.24</v>
      </c>
      <c r="M9" s="76">
        <f t="shared" si="2"/>
        <v>49586.24</v>
      </c>
      <c r="N9" s="76">
        <f t="shared" si="2"/>
        <v>49586.24</v>
      </c>
      <c r="O9" s="76">
        <f t="shared" si="2"/>
        <v>49586.24</v>
      </c>
      <c r="P9" s="76">
        <f t="shared" si="2"/>
        <v>49586.24</v>
      </c>
      <c r="Q9" s="103">
        <f t="shared" si="2"/>
        <v>49586.24</v>
      </c>
    </row>
    <row r="10" spans="2:17">
      <c r="B10" s="62"/>
      <c r="C10" s="63"/>
      <c r="D10" s="64"/>
      <c r="E10" s="77"/>
      <c r="F10" s="66">
        <f>(100/12)%</f>
        <v>0.0833333333333333</v>
      </c>
      <c r="G10" s="66">
        <f t="shared" ref="G10:Q10" si="3">(100/12)%</f>
        <v>0.0833333333333333</v>
      </c>
      <c r="H10" s="66">
        <f t="shared" si="3"/>
        <v>0.0833333333333333</v>
      </c>
      <c r="I10" s="66">
        <f t="shared" si="3"/>
        <v>0.0833333333333333</v>
      </c>
      <c r="J10" s="66">
        <f t="shared" si="3"/>
        <v>0.0833333333333333</v>
      </c>
      <c r="K10" s="66">
        <f t="shared" si="3"/>
        <v>0.0833333333333333</v>
      </c>
      <c r="L10" s="66">
        <f t="shared" si="3"/>
        <v>0.0833333333333333</v>
      </c>
      <c r="M10" s="66">
        <f t="shared" si="3"/>
        <v>0.0833333333333333</v>
      </c>
      <c r="N10" s="66">
        <f t="shared" si="3"/>
        <v>0.0833333333333333</v>
      </c>
      <c r="O10" s="66">
        <f t="shared" si="3"/>
        <v>0.0833333333333333</v>
      </c>
      <c r="P10" s="66">
        <f t="shared" si="3"/>
        <v>0.0833333333333333</v>
      </c>
      <c r="Q10" s="101">
        <f t="shared" si="3"/>
        <v>0.0833333333333333</v>
      </c>
    </row>
    <row r="11" spans="2:17">
      <c r="B11" s="67">
        <v>2</v>
      </c>
      <c r="C11" s="68" t="str">
        <f>PLANILHA!E12</f>
        <v>MÃO DE OBRA</v>
      </c>
      <c r="D11" s="69"/>
      <c r="E11" s="70">
        <f>+D12/$D$19</f>
        <v>0.222993418421869</v>
      </c>
      <c r="F11" s="71" t="str">
        <f t="shared" ref="F11:Q11" si="4">IF(F10&lt;&gt;0,"=","")</f>
        <v>=</v>
      </c>
      <c r="G11" s="71" t="str">
        <f t="shared" si="4"/>
        <v>=</v>
      </c>
      <c r="H11" s="71" t="str">
        <f t="shared" si="4"/>
        <v>=</v>
      </c>
      <c r="I11" s="71" t="str">
        <f t="shared" si="4"/>
        <v>=</v>
      </c>
      <c r="J11" s="71" t="str">
        <f t="shared" si="4"/>
        <v>=</v>
      </c>
      <c r="K11" s="71" t="str">
        <f t="shared" si="4"/>
        <v>=</v>
      </c>
      <c r="L11" s="71" t="str">
        <f t="shared" si="4"/>
        <v>=</v>
      </c>
      <c r="M11" s="71" t="str">
        <f t="shared" si="4"/>
        <v>=</v>
      </c>
      <c r="N11" s="71" t="str">
        <f t="shared" si="4"/>
        <v>=</v>
      </c>
      <c r="O11" s="71" t="str">
        <f t="shared" si="4"/>
        <v>=</v>
      </c>
      <c r="P11" s="71" t="str">
        <f t="shared" si="4"/>
        <v>=</v>
      </c>
      <c r="Q11" s="102" t="str">
        <f t="shared" si="4"/>
        <v>=</v>
      </c>
    </row>
    <row r="12" ht="15.75" spans="2:17">
      <c r="B12" s="72"/>
      <c r="C12" s="73"/>
      <c r="D12" s="74">
        <f>PLANILHA!K12</f>
        <v>171869.76</v>
      </c>
      <c r="E12" s="75"/>
      <c r="F12" s="75">
        <f>+ROUND(F10*$D$12,4)</f>
        <v>14322.48</v>
      </c>
      <c r="G12" s="75">
        <f t="shared" ref="G12:Q12" si="5">+ROUND(G10*$D$12,4)</f>
        <v>14322.48</v>
      </c>
      <c r="H12" s="75">
        <f t="shared" si="5"/>
        <v>14322.48</v>
      </c>
      <c r="I12" s="75">
        <f t="shared" si="5"/>
        <v>14322.48</v>
      </c>
      <c r="J12" s="75">
        <f t="shared" si="5"/>
        <v>14322.48</v>
      </c>
      <c r="K12" s="75">
        <f t="shared" si="5"/>
        <v>14322.48</v>
      </c>
      <c r="L12" s="75">
        <f t="shared" si="5"/>
        <v>14322.48</v>
      </c>
      <c r="M12" s="75">
        <f t="shared" si="5"/>
        <v>14322.48</v>
      </c>
      <c r="N12" s="75">
        <f t="shared" si="5"/>
        <v>14322.48</v>
      </c>
      <c r="O12" s="75">
        <f t="shared" si="5"/>
        <v>14322.48</v>
      </c>
      <c r="P12" s="75">
        <f t="shared" si="5"/>
        <v>14322.48</v>
      </c>
      <c r="Q12" s="104">
        <f t="shared" si="5"/>
        <v>14322.48</v>
      </c>
    </row>
    <row r="13" spans="2:17">
      <c r="B13" s="62"/>
      <c r="C13" s="63"/>
      <c r="D13" s="64"/>
      <c r="E13" s="77"/>
      <c r="F13" s="66">
        <v>0.0833333333333333</v>
      </c>
      <c r="G13" s="66">
        <v>0.0833333333333333</v>
      </c>
      <c r="H13" s="66">
        <v>0.0833333333333333</v>
      </c>
      <c r="I13" s="66">
        <v>0.0833333333333333</v>
      </c>
      <c r="J13" s="66">
        <v>0.0833333333333333</v>
      </c>
      <c r="K13" s="66">
        <v>0.0833333333333333</v>
      </c>
      <c r="L13" s="66">
        <v>0.0833333333333333</v>
      </c>
      <c r="M13" s="66">
        <v>0.0833333333333333</v>
      </c>
      <c r="N13" s="66">
        <v>0.0833333333333333</v>
      </c>
      <c r="O13" s="66">
        <v>0.0833333333333333</v>
      </c>
      <c r="P13" s="66">
        <v>0.0833333333333333</v>
      </c>
      <c r="Q13" s="101">
        <v>0.0833333333333333</v>
      </c>
    </row>
    <row r="14" spans="2:17">
      <c r="B14" s="67">
        <v>3</v>
      </c>
      <c r="C14" s="68" t="str">
        <f>RESUMO!C11</f>
        <v>MOBILIZAÇÃO/DESMOBILIZAÇÃO E ADMINISTRAÇÃO</v>
      </c>
      <c r="D14" s="69"/>
      <c r="E14" s="70">
        <f>+D15/$D$19</f>
        <v>0.00497512024690688</v>
      </c>
      <c r="F14" s="71" t="str">
        <f t="shared" ref="F14:Q14" si="6">IF(F13&lt;&gt;0,"=","")</f>
        <v>=</v>
      </c>
      <c r="G14" s="71" t="str">
        <f t="shared" si="6"/>
        <v>=</v>
      </c>
      <c r="H14" s="71" t="str">
        <f t="shared" si="6"/>
        <v>=</v>
      </c>
      <c r="I14" s="71" t="str">
        <f t="shared" si="6"/>
        <v>=</v>
      </c>
      <c r="J14" s="71" t="str">
        <f t="shared" si="6"/>
        <v>=</v>
      </c>
      <c r="K14" s="71" t="str">
        <f t="shared" si="6"/>
        <v>=</v>
      </c>
      <c r="L14" s="71" t="str">
        <f t="shared" si="6"/>
        <v>=</v>
      </c>
      <c r="M14" s="71" t="str">
        <f t="shared" si="6"/>
        <v>=</v>
      </c>
      <c r="N14" s="71" t="str">
        <f t="shared" si="6"/>
        <v>=</v>
      </c>
      <c r="O14" s="71" t="str">
        <f t="shared" si="6"/>
        <v>=</v>
      </c>
      <c r="P14" s="71" t="str">
        <f t="shared" si="6"/>
        <v>=</v>
      </c>
      <c r="Q14" s="102" t="str">
        <f t="shared" si="6"/>
        <v>=</v>
      </c>
    </row>
    <row r="15" spans="2:17">
      <c r="B15" s="315" t="s">
        <v>94</v>
      </c>
      <c r="C15" s="73"/>
      <c r="D15" s="74">
        <f>RESUMO!E11</f>
        <v>3834.52</v>
      </c>
      <c r="E15" s="75"/>
      <c r="F15" s="75">
        <f>+ROUND(F13*$D$15,4)</f>
        <v>319.5433</v>
      </c>
      <c r="G15" s="75">
        <f t="shared" ref="G15:Q15" si="7">+ROUND(G13*$D$15,4)</f>
        <v>319.5433</v>
      </c>
      <c r="H15" s="75">
        <f t="shared" si="7"/>
        <v>319.5433</v>
      </c>
      <c r="I15" s="75">
        <f t="shared" si="7"/>
        <v>319.5433</v>
      </c>
      <c r="J15" s="75">
        <f t="shared" si="7"/>
        <v>319.5433</v>
      </c>
      <c r="K15" s="75">
        <f t="shared" si="7"/>
        <v>319.5433</v>
      </c>
      <c r="L15" s="75">
        <f t="shared" si="7"/>
        <v>319.5433</v>
      </c>
      <c r="M15" s="75">
        <f t="shared" si="7"/>
        <v>319.5433</v>
      </c>
      <c r="N15" s="75">
        <f t="shared" si="7"/>
        <v>319.5433</v>
      </c>
      <c r="O15" s="75">
        <f t="shared" si="7"/>
        <v>319.5433</v>
      </c>
      <c r="P15" s="75">
        <f t="shared" si="7"/>
        <v>319.5433</v>
      </c>
      <c r="Q15" s="104">
        <f t="shared" si="7"/>
        <v>319.5433</v>
      </c>
    </row>
    <row r="16" spans="2:17">
      <c r="B16" s="78"/>
      <c r="C16" s="79" t="s">
        <v>95</v>
      </c>
      <c r="D16" s="80"/>
      <c r="E16" s="81"/>
      <c r="F16" s="82">
        <f t="shared" ref="F16:Q16" si="8">F18/$D$19</f>
        <v>0.0833333332900848</v>
      </c>
      <c r="G16" s="82">
        <f t="shared" si="8"/>
        <v>0.0833333332900848</v>
      </c>
      <c r="H16" s="82">
        <f t="shared" si="8"/>
        <v>0.0833333332900848</v>
      </c>
      <c r="I16" s="82">
        <f t="shared" si="8"/>
        <v>0.0833333332900848</v>
      </c>
      <c r="J16" s="82">
        <f t="shared" si="8"/>
        <v>0.0833333332900848</v>
      </c>
      <c r="K16" s="82">
        <f t="shared" si="8"/>
        <v>0.0833333332900848</v>
      </c>
      <c r="L16" s="82">
        <f t="shared" si="8"/>
        <v>0.0833333332900848</v>
      </c>
      <c r="M16" s="82">
        <f t="shared" si="8"/>
        <v>0.0833333332900848</v>
      </c>
      <c r="N16" s="82">
        <f t="shared" si="8"/>
        <v>0.0833333332900848</v>
      </c>
      <c r="O16" s="82">
        <f t="shared" si="8"/>
        <v>0.0833333332900848</v>
      </c>
      <c r="P16" s="82">
        <f t="shared" si="8"/>
        <v>0.0833333332900848</v>
      </c>
      <c r="Q16" s="105">
        <f t="shared" si="8"/>
        <v>0.0833333332900848</v>
      </c>
    </row>
    <row r="17" spans="2:17">
      <c r="B17" s="83"/>
      <c r="C17" s="84" t="s">
        <v>96</v>
      </c>
      <c r="D17" s="85"/>
      <c r="E17" s="86">
        <f>SUM(E7:E16)</f>
        <v>1</v>
      </c>
      <c r="F17" s="86">
        <f>+F16</f>
        <v>0.0833333332900848</v>
      </c>
      <c r="G17" s="86">
        <f>+G16+F17</f>
        <v>0.16666666658017</v>
      </c>
      <c r="H17" s="86">
        <f t="shared" ref="H17:Q17" si="9">+H16+G17</f>
        <v>0.249999999870254</v>
      </c>
      <c r="I17" s="86">
        <f t="shared" si="9"/>
        <v>0.333333333160339</v>
      </c>
      <c r="J17" s="86">
        <f t="shared" si="9"/>
        <v>0.416666666450424</v>
      </c>
      <c r="K17" s="86">
        <f t="shared" si="9"/>
        <v>0.499999999740509</v>
      </c>
      <c r="L17" s="86">
        <f t="shared" si="9"/>
        <v>0.583333333030594</v>
      </c>
      <c r="M17" s="86">
        <f t="shared" si="9"/>
        <v>0.666666666320678</v>
      </c>
      <c r="N17" s="86">
        <f t="shared" si="9"/>
        <v>0.749999999610763</v>
      </c>
      <c r="O17" s="86">
        <f t="shared" si="9"/>
        <v>0.833333332900848</v>
      </c>
      <c r="P17" s="86">
        <f t="shared" si="9"/>
        <v>0.916666666190933</v>
      </c>
      <c r="Q17" s="106">
        <f t="shared" si="9"/>
        <v>0.999999999481017</v>
      </c>
    </row>
    <row r="18" spans="2:17">
      <c r="B18" s="83"/>
      <c r="C18" s="84" t="s">
        <v>97</v>
      </c>
      <c r="D18" s="85"/>
      <c r="E18" s="87"/>
      <c r="F18" s="88">
        <f>F15+F12+F9</f>
        <v>64228.2633</v>
      </c>
      <c r="G18" s="88">
        <f t="shared" ref="G18:Q18" si="10">G15+G12+G9</f>
        <v>64228.2633</v>
      </c>
      <c r="H18" s="88">
        <f t="shared" si="10"/>
        <v>64228.2633</v>
      </c>
      <c r="I18" s="88">
        <f t="shared" si="10"/>
        <v>64228.2633</v>
      </c>
      <c r="J18" s="88">
        <f t="shared" si="10"/>
        <v>64228.2633</v>
      </c>
      <c r="K18" s="88">
        <f t="shared" si="10"/>
        <v>64228.2633</v>
      </c>
      <c r="L18" s="88">
        <f t="shared" si="10"/>
        <v>64228.2633</v>
      </c>
      <c r="M18" s="88">
        <f t="shared" si="10"/>
        <v>64228.2633</v>
      </c>
      <c r="N18" s="88">
        <f t="shared" si="10"/>
        <v>64228.2633</v>
      </c>
      <c r="O18" s="88">
        <f t="shared" si="10"/>
        <v>64228.2633</v>
      </c>
      <c r="P18" s="88">
        <f t="shared" si="10"/>
        <v>64228.2633</v>
      </c>
      <c r="Q18" s="107">
        <f t="shared" si="10"/>
        <v>64228.2633</v>
      </c>
    </row>
    <row r="19" ht="15.75" spans="2:17">
      <c r="B19" s="89"/>
      <c r="C19" s="90" t="s">
        <v>98</v>
      </c>
      <c r="D19" s="91">
        <f>SUM(D7:D18)</f>
        <v>770739.16</v>
      </c>
      <c r="E19" s="92"/>
      <c r="F19" s="93">
        <f>+F18</f>
        <v>64228.2633</v>
      </c>
      <c r="G19" s="93">
        <f>+F19+G18</f>
        <v>128456.5266</v>
      </c>
      <c r="H19" s="93">
        <f t="shared" ref="H19:Q19" si="11">+G19+H18</f>
        <v>192684.7899</v>
      </c>
      <c r="I19" s="93">
        <f t="shared" si="11"/>
        <v>256913.0532</v>
      </c>
      <c r="J19" s="93">
        <f t="shared" si="11"/>
        <v>321141.3165</v>
      </c>
      <c r="K19" s="93">
        <f t="shared" si="11"/>
        <v>385369.5798</v>
      </c>
      <c r="L19" s="93">
        <f t="shared" si="11"/>
        <v>449597.8431</v>
      </c>
      <c r="M19" s="93">
        <f t="shared" si="11"/>
        <v>513826.1064</v>
      </c>
      <c r="N19" s="93">
        <f t="shared" si="11"/>
        <v>578054.3697</v>
      </c>
      <c r="O19" s="93">
        <f t="shared" si="11"/>
        <v>642282.633</v>
      </c>
      <c r="P19" s="93">
        <f t="shared" si="11"/>
        <v>706510.8963</v>
      </c>
      <c r="Q19" s="108">
        <f t="shared" si="11"/>
        <v>770739.1596</v>
      </c>
    </row>
    <row r="21" spans="17:17">
      <c r="Q21" s="94"/>
    </row>
    <row r="22" spans="17:17">
      <c r="Q22" s="94">
        <f>Q19-Q18</f>
        <v>706510.8963</v>
      </c>
    </row>
    <row r="23" spans="16:16">
      <c r="P23" s="94"/>
    </row>
    <row r="24" spans="15:17">
      <c r="O24" s="95"/>
      <c r="P24" s="95"/>
      <c r="Q24" s="94"/>
    </row>
  </sheetData>
  <mergeCells count="7">
    <mergeCell ref="B2:Q2"/>
    <mergeCell ref="B3:Q3"/>
    <mergeCell ref="F5:Q5"/>
    <mergeCell ref="B5:B6"/>
    <mergeCell ref="C5:C6"/>
    <mergeCell ref="D5:D6"/>
    <mergeCell ref="E5:E6"/>
  </mergeCells>
  <printOptions horizontalCentered="1" verticalCentered="1"/>
  <pageMargins left="0.078740157480315" right="0.078740157480315" top="0.393700787401575" bottom="0.393700787401575" header="0.31496062992126" footer="0.31496062992126"/>
  <pageSetup paperSize="9" scale="57" orientation="landscape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ilha6"/>
  <dimension ref="B1:I20"/>
  <sheetViews>
    <sheetView view="pageBreakPreview" zoomScale="115" zoomScaleNormal="110" workbookViewId="0">
      <selection activeCell="E19" sqref="E19"/>
    </sheetView>
  </sheetViews>
  <sheetFormatPr defaultColWidth="9" defaultRowHeight="18.75"/>
  <cols>
    <col min="1" max="1" width="4.14285714285714" style="23" customWidth="1"/>
    <col min="2" max="2" width="1" style="23" customWidth="1"/>
    <col min="3" max="3" width="26.1428571428571" style="23" customWidth="1"/>
    <col min="4" max="4" width="9.57142857142857" style="23" customWidth="1"/>
    <col min="5" max="5" width="12.4285714285714" style="23" customWidth="1"/>
    <col min="6" max="6" width="17" style="23" customWidth="1"/>
    <col min="7" max="7" width="42.8571428571429" style="23" customWidth="1"/>
    <col min="8" max="8" width="1.71428571428571" style="23" customWidth="1"/>
    <col min="9" max="9" width="7.85714285714286" style="23" customWidth="1"/>
    <col min="10" max="11" width="9.14285714285714" style="23"/>
    <col min="12" max="12" width="10.7142857142857" style="23" customWidth="1"/>
    <col min="13" max="16384" width="9.14285714285714" style="23"/>
  </cols>
  <sheetData>
    <row r="1" ht="6" customHeight="1"/>
    <row r="2" ht="6" customHeight="1" spans="2:8">
      <c r="B2" s="24"/>
      <c r="C2" s="25"/>
      <c r="D2" s="25"/>
      <c r="E2" s="25"/>
      <c r="F2" s="25"/>
      <c r="G2" s="25"/>
      <c r="H2" s="26"/>
    </row>
    <row r="3" spans="2:8">
      <c r="B3" s="27"/>
      <c r="C3" s="28" t="s">
        <v>99</v>
      </c>
      <c r="D3" s="28"/>
      <c r="E3" s="28"/>
      <c r="F3" s="28"/>
      <c r="G3" s="28"/>
      <c r="H3" s="29"/>
    </row>
    <row r="4" ht="25.5" customHeight="1" spans="2:9">
      <c r="B4" s="27"/>
      <c r="H4" s="29"/>
      <c r="I4" s="45"/>
    </row>
    <row r="5" ht="54" customHeight="1" spans="2:8">
      <c r="B5" s="27"/>
      <c r="C5" s="30" t="str">
        <f>CAPA!A13</f>
        <v>CONTRATAÇÃO DE EMPRESA PARA RECOLHIMENTO, TRANSPORTE E DISPOSIÇÃO FINAL DE RESÍDUOS DECORRENTES DE RESTO DA CONSTRUÇÃO CIVIL E OUTROS - MUNICIPIO DE OURO PRETO/MG.</v>
      </c>
      <c r="D5" s="31"/>
      <c r="E5" s="31"/>
      <c r="F5" s="31"/>
      <c r="G5" s="31"/>
      <c r="H5" s="29"/>
    </row>
    <row r="6" ht="34.5" customHeight="1" spans="2:8">
      <c r="B6" s="27"/>
      <c r="C6" s="32" t="s">
        <v>100</v>
      </c>
      <c r="D6" s="32"/>
      <c r="E6" s="33" t="s">
        <v>101</v>
      </c>
      <c r="F6" s="33" t="s">
        <v>102</v>
      </c>
      <c r="G6" s="34">
        <f>ROUND(((1+$E$7+$E$8+$E$9)*(1+$E$10)*(1+$E$11))/(1-($E$12))-1,4)</f>
        <v>0.2302</v>
      </c>
      <c r="H6" s="29"/>
    </row>
    <row r="7" spans="2:8">
      <c r="B7" s="27"/>
      <c r="C7" s="35" t="s">
        <v>103</v>
      </c>
      <c r="D7" s="36" t="s">
        <v>104</v>
      </c>
      <c r="E7" s="37">
        <v>0.015</v>
      </c>
      <c r="F7" s="31" t="s">
        <v>105</v>
      </c>
      <c r="G7" s="31"/>
      <c r="H7" s="29"/>
    </row>
    <row r="8" spans="2:8">
      <c r="B8" s="27"/>
      <c r="C8" s="35" t="s">
        <v>106</v>
      </c>
      <c r="D8" s="36" t="s">
        <v>107</v>
      </c>
      <c r="E8" s="37">
        <v>0.003</v>
      </c>
      <c r="F8" s="31"/>
      <c r="G8" s="31"/>
      <c r="H8" s="29"/>
    </row>
    <row r="9" spans="2:8">
      <c r="B9" s="27"/>
      <c r="C9" s="35" t="s">
        <v>108</v>
      </c>
      <c r="D9" s="36" t="s">
        <v>109</v>
      </c>
      <c r="E9" s="37">
        <v>0.0056</v>
      </c>
      <c r="F9" s="31"/>
      <c r="G9" s="31"/>
      <c r="H9" s="29"/>
    </row>
    <row r="10" spans="2:8">
      <c r="B10" s="27"/>
      <c r="C10" s="35" t="s">
        <v>110</v>
      </c>
      <c r="D10" s="36" t="s">
        <v>111</v>
      </c>
      <c r="E10" s="37">
        <v>0.0085</v>
      </c>
      <c r="F10" s="31"/>
      <c r="G10" s="31"/>
      <c r="H10" s="29"/>
    </row>
    <row r="11" spans="2:8">
      <c r="B11" s="27"/>
      <c r="C11" s="35" t="s">
        <v>112</v>
      </c>
      <c r="D11" s="36" t="s">
        <v>113</v>
      </c>
      <c r="E11" s="37">
        <v>0.035</v>
      </c>
      <c r="F11" s="31"/>
      <c r="G11" s="31"/>
      <c r="H11" s="29"/>
    </row>
    <row r="12" spans="2:8">
      <c r="B12" s="27"/>
      <c r="C12" s="35" t="s">
        <v>114</v>
      </c>
      <c r="D12" s="36" t="s">
        <v>115</v>
      </c>
      <c r="E12" s="37">
        <f>E16+E17+E18+E19</f>
        <v>0.1315</v>
      </c>
      <c r="F12" s="31"/>
      <c r="G12" s="31"/>
      <c r="H12" s="29"/>
    </row>
    <row r="13" spans="2:8">
      <c r="B13" s="27"/>
      <c r="C13" s="38"/>
      <c r="D13" s="38"/>
      <c r="E13" s="38"/>
      <c r="F13" s="38"/>
      <c r="G13" s="38"/>
      <c r="H13" s="29"/>
    </row>
    <row r="14" spans="2:8">
      <c r="B14" s="27"/>
      <c r="C14" s="38"/>
      <c r="D14" s="38"/>
      <c r="E14" s="38"/>
      <c r="F14" s="38"/>
      <c r="G14" s="38"/>
      <c r="H14" s="29"/>
    </row>
    <row r="15" spans="2:8">
      <c r="B15" s="27"/>
      <c r="C15" s="39" t="s">
        <v>116</v>
      </c>
      <c r="D15" s="39"/>
      <c r="E15" s="39"/>
      <c r="F15" s="38"/>
      <c r="G15" s="38"/>
      <c r="H15" s="29"/>
    </row>
    <row r="16" spans="2:8">
      <c r="B16" s="27"/>
      <c r="C16" s="40" t="s">
        <v>117</v>
      </c>
      <c r="D16" s="40"/>
      <c r="E16" s="41">
        <v>0.05</v>
      </c>
      <c r="F16" s="38"/>
      <c r="G16" s="38"/>
      <c r="H16" s="29"/>
    </row>
    <row r="17" spans="2:8">
      <c r="B17" s="27"/>
      <c r="C17" s="40" t="s">
        <v>118</v>
      </c>
      <c r="D17" s="40"/>
      <c r="E17" s="41">
        <v>0.03</v>
      </c>
      <c r="F17" s="38"/>
      <c r="G17" s="38"/>
      <c r="H17" s="29"/>
    </row>
    <row r="18" spans="2:8">
      <c r="B18" s="27"/>
      <c r="C18" s="40" t="s">
        <v>119</v>
      </c>
      <c r="D18" s="40"/>
      <c r="E18" s="41">
        <v>0.0065</v>
      </c>
      <c r="F18" s="38"/>
      <c r="G18" s="38"/>
      <c r="H18" s="29"/>
    </row>
    <row r="19" spans="2:8">
      <c r="B19" s="27"/>
      <c r="C19" s="40" t="s">
        <v>120</v>
      </c>
      <c r="D19" s="40"/>
      <c r="E19" s="41">
        <v>0.045</v>
      </c>
      <c r="F19" s="38"/>
      <c r="G19" s="38"/>
      <c r="H19" s="29"/>
    </row>
    <row r="20" spans="2:8">
      <c r="B20" s="42"/>
      <c r="C20" s="43"/>
      <c r="D20" s="43"/>
      <c r="E20" s="43"/>
      <c r="F20" s="43"/>
      <c r="G20" s="43"/>
      <c r="H20" s="44"/>
    </row>
  </sheetData>
  <mergeCells count="9">
    <mergeCell ref="C3:G3"/>
    <mergeCell ref="C5:G5"/>
    <mergeCell ref="C6:D6"/>
    <mergeCell ref="C15:E15"/>
    <mergeCell ref="C16:D16"/>
    <mergeCell ref="C17:D17"/>
    <mergeCell ref="C18:D18"/>
    <mergeCell ref="C19:D19"/>
    <mergeCell ref="F7:G12"/>
  </mergeCells>
  <dataValidations count="1">
    <dataValidation type="list" allowBlank="1" showInputMessage="1" showErrorMessage="1" sqref="E6">
      <formula1>"1º Quartil,Médio,3º Quartil"</formula1>
    </dataValidation>
  </dataValidations>
  <printOptions horizontalCentered="1"/>
  <pageMargins left="0.31496062992126" right="0.31496062992126" top="0.78740157480315" bottom="0.78740157480315" header="0.31496062992126" footer="0.31496062992126"/>
  <pageSetup paperSize="9" scale="89" orientation="portrait"/>
  <headerFooter/>
  <ignoredErrors>
    <ignoredError sqref="E12" unlocked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ilha7"/>
  <dimension ref="A1:K46"/>
  <sheetViews>
    <sheetView view="pageBreakPreview" zoomScaleNormal="100" workbookViewId="0">
      <selection activeCell="C3" sqref="C3:J4"/>
    </sheetView>
  </sheetViews>
  <sheetFormatPr defaultColWidth="9" defaultRowHeight="15"/>
  <cols>
    <col min="6" max="6" width="0.571428571428571" customWidth="1"/>
  </cols>
  <sheetData>
    <row r="1" spans="1:11">
      <c r="A1" s="1"/>
      <c r="B1" s="2"/>
      <c r="C1" s="3" t="s">
        <v>10</v>
      </c>
      <c r="D1" s="3"/>
      <c r="E1" s="3"/>
      <c r="F1" s="3"/>
      <c r="G1" s="3"/>
      <c r="H1" s="3"/>
      <c r="I1" s="3"/>
      <c r="J1" s="3"/>
      <c r="K1" s="20"/>
    </row>
    <row r="2" spans="1:11">
      <c r="A2" s="4"/>
      <c r="C2" s="5"/>
      <c r="D2" s="5"/>
      <c r="E2" s="5"/>
      <c r="F2" s="5"/>
      <c r="G2" s="5"/>
      <c r="H2" s="5"/>
      <c r="I2" s="5"/>
      <c r="J2" s="5"/>
      <c r="K2" s="21"/>
    </row>
    <row r="3" customHeight="1" spans="1:11">
      <c r="A3" s="4"/>
      <c r="C3" s="6" t="str">
        <f>CAPA!A13</f>
        <v>CONTRATAÇÃO DE EMPRESA PARA RECOLHIMENTO, TRANSPORTE E DISPOSIÇÃO FINAL DE RESÍDUOS DECORRENTES DE RESTO DA CONSTRUÇÃO CIVIL E OUTROS - MUNICIPIO DE OURO PRETO/MG.</v>
      </c>
      <c r="D3" s="6"/>
      <c r="E3" s="6"/>
      <c r="F3" s="6"/>
      <c r="G3" s="6"/>
      <c r="H3" s="6"/>
      <c r="I3" s="6"/>
      <c r="J3" s="6"/>
      <c r="K3" s="21"/>
    </row>
    <row r="4" ht="33" customHeight="1" spans="1:11">
      <c r="A4" s="4"/>
      <c r="C4" s="6"/>
      <c r="D4" s="6"/>
      <c r="E4" s="6"/>
      <c r="F4" s="6"/>
      <c r="G4" s="6"/>
      <c r="H4" s="6"/>
      <c r="I4" s="6"/>
      <c r="J4" s="6"/>
      <c r="K4" s="21"/>
    </row>
    <row r="5" ht="21" customHeight="1" spans="1:11">
      <c r="A5" s="4"/>
      <c r="C5" s="7" t="s">
        <v>121</v>
      </c>
      <c r="D5" s="7"/>
      <c r="E5" s="7"/>
      <c r="F5" s="7"/>
      <c r="G5" s="7"/>
      <c r="H5" s="7"/>
      <c r="I5" s="7"/>
      <c r="J5" s="7"/>
      <c r="K5" s="21"/>
    </row>
    <row r="6" ht="51.75" customHeight="1" spans="1:11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>
      <c r="A7" s="9"/>
      <c r="B7" s="10"/>
      <c r="C7" s="10"/>
      <c r="D7" s="10"/>
      <c r="E7" s="11"/>
      <c r="F7" s="10"/>
      <c r="G7" s="9"/>
      <c r="H7" s="10"/>
      <c r="I7" s="10"/>
      <c r="J7" s="10"/>
      <c r="K7" s="11"/>
    </row>
    <row r="8" spans="1:11">
      <c r="A8" s="12"/>
      <c r="B8" s="13"/>
      <c r="C8" s="13"/>
      <c r="D8" s="13"/>
      <c r="E8" s="14"/>
      <c r="F8" s="13"/>
      <c r="G8" s="12"/>
      <c r="H8" s="13"/>
      <c r="I8" s="13"/>
      <c r="J8" s="13"/>
      <c r="K8" s="14"/>
    </row>
    <row r="9" spans="1:11">
      <c r="A9" s="12"/>
      <c r="B9" s="13"/>
      <c r="C9" s="13"/>
      <c r="D9" s="13"/>
      <c r="E9" s="14"/>
      <c r="F9" s="13"/>
      <c r="G9" s="12"/>
      <c r="H9" s="13"/>
      <c r="I9" s="13"/>
      <c r="J9" s="13"/>
      <c r="K9" s="14"/>
    </row>
    <row r="10" spans="1:11">
      <c r="A10" s="12"/>
      <c r="B10" s="13"/>
      <c r="C10" s="13"/>
      <c r="D10" s="13"/>
      <c r="E10" s="14"/>
      <c r="F10" s="13"/>
      <c r="G10" s="12"/>
      <c r="H10" s="13"/>
      <c r="I10" s="13"/>
      <c r="J10" s="13"/>
      <c r="K10" s="14"/>
    </row>
    <row r="11" spans="1:11">
      <c r="A11" s="12"/>
      <c r="B11" s="13"/>
      <c r="C11" s="13"/>
      <c r="D11" s="13"/>
      <c r="E11" s="14"/>
      <c r="F11" s="13"/>
      <c r="G11" s="12"/>
      <c r="H11" s="13"/>
      <c r="I11" s="13"/>
      <c r="J11" s="13"/>
      <c r="K11" s="14"/>
    </row>
    <row r="12" spans="1:11">
      <c r="A12" s="12"/>
      <c r="B12" s="13"/>
      <c r="C12" s="13"/>
      <c r="D12" s="13"/>
      <c r="E12" s="14"/>
      <c r="F12" s="13"/>
      <c r="G12" s="12"/>
      <c r="H12" s="13"/>
      <c r="I12" s="13"/>
      <c r="J12" s="13"/>
      <c r="K12" s="14"/>
    </row>
    <row r="13" spans="1:11">
      <c r="A13" s="12"/>
      <c r="B13" s="13"/>
      <c r="C13" s="13"/>
      <c r="D13" s="13"/>
      <c r="E13" s="14"/>
      <c r="F13" s="13"/>
      <c r="G13" s="12"/>
      <c r="H13" s="13"/>
      <c r="I13" s="13"/>
      <c r="J13" s="13"/>
      <c r="K13" s="14"/>
    </row>
    <row r="14" spans="1:11">
      <c r="A14" s="12"/>
      <c r="B14" s="13"/>
      <c r="C14" s="13"/>
      <c r="D14" s="13"/>
      <c r="E14" s="14"/>
      <c r="F14" s="13"/>
      <c r="G14" s="12"/>
      <c r="H14" s="13"/>
      <c r="I14" s="13"/>
      <c r="J14" s="13"/>
      <c r="K14" s="14"/>
    </row>
    <row r="15" ht="58.5" customHeight="1" spans="1:11">
      <c r="A15" s="15"/>
      <c r="B15" s="16"/>
      <c r="C15" s="16"/>
      <c r="D15" s="16"/>
      <c r="E15" s="17"/>
      <c r="F15" s="16"/>
      <c r="G15" s="15"/>
      <c r="H15" s="16"/>
      <c r="I15" s="16"/>
      <c r="J15" s="16"/>
      <c r="K15" s="17"/>
    </row>
    <row r="16" ht="4.5" customHeight="1" spans="1:11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22"/>
    </row>
    <row r="17" spans="1:11">
      <c r="A17" s="9"/>
      <c r="B17" s="10"/>
      <c r="C17" s="10"/>
      <c r="D17" s="10"/>
      <c r="E17" s="11"/>
      <c r="F17" s="10"/>
      <c r="G17" s="9"/>
      <c r="H17" s="10"/>
      <c r="I17" s="10"/>
      <c r="J17" s="10"/>
      <c r="K17" s="11"/>
    </row>
    <row r="18" spans="1:11">
      <c r="A18" s="12"/>
      <c r="B18" s="13"/>
      <c r="C18" s="13"/>
      <c r="D18" s="13"/>
      <c r="E18" s="14"/>
      <c r="F18" s="13"/>
      <c r="G18" s="12"/>
      <c r="H18" s="13"/>
      <c r="I18" s="13"/>
      <c r="J18" s="13"/>
      <c r="K18" s="14"/>
    </row>
    <row r="19" spans="1:11">
      <c r="A19" s="12"/>
      <c r="B19" s="13"/>
      <c r="C19" s="13"/>
      <c r="D19" s="13"/>
      <c r="E19" s="14"/>
      <c r="F19" s="13"/>
      <c r="G19" s="12"/>
      <c r="H19" s="13"/>
      <c r="I19" s="13"/>
      <c r="J19" s="13"/>
      <c r="K19" s="14"/>
    </row>
    <row r="20" spans="1:11">
      <c r="A20" s="12"/>
      <c r="B20" s="13"/>
      <c r="C20" s="13"/>
      <c r="D20" s="13"/>
      <c r="E20" s="14"/>
      <c r="F20" s="13"/>
      <c r="G20" s="12"/>
      <c r="H20" s="13"/>
      <c r="I20" s="13"/>
      <c r="J20" s="13"/>
      <c r="K20" s="14"/>
    </row>
    <row r="21" spans="1:11">
      <c r="A21" s="12"/>
      <c r="B21" s="13"/>
      <c r="C21" s="13"/>
      <c r="D21" s="13"/>
      <c r="E21" s="14"/>
      <c r="F21" s="13"/>
      <c r="G21" s="12"/>
      <c r="H21" s="13"/>
      <c r="I21" s="13"/>
      <c r="J21" s="13"/>
      <c r="K21" s="14"/>
    </row>
    <row r="22" spans="1:11">
      <c r="A22" s="12"/>
      <c r="B22" s="13"/>
      <c r="C22" s="13"/>
      <c r="D22" s="13"/>
      <c r="E22" s="14"/>
      <c r="F22" s="13"/>
      <c r="G22" s="12"/>
      <c r="H22" s="13"/>
      <c r="I22" s="13"/>
      <c r="J22" s="13"/>
      <c r="K22" s="14"/>
    </row>
    <row r="23" spans="1:11">
      <c r="A23" s="12"/>
      <c r="B23" s="13"/>
      <c r="C23" s="13"/>
      <c r="D23" s="13"/>
      <c r="E23" s="14"/>
      <c r="F23" s="13"/>
      <c r="G23" s="12"/>
      <c r="H23" s="13"/>
      <c r="I23" s="13"/>
      <c r="J23" s="13"/>
      <c r="K23" s="14"/>
    </row>
    <row r="24" spans="1:11">
      <c r="A24" s="12"/>
      <c r="B24" s="13"/>
      <c r="C24" s="13"/>
      <c r="D24" s="13"/>
      <c r="E24" s="14"/>
      <c r="F24" s="13"/>
      <c r="G24" s="12"/>
      <c r="H24" s="13"/>
      <c r="I24" s="13"/>
      <c r="J24" s="13"/>
      <c r="K24" s="14"/>
    </row>
    <row r="25" ht="61.5" customHeight="1" spans="1:11">
      <c r="A25" s="15"/>
      <c r="B25" s="16"/>
      <c r="C25" s="16"/>
      <c r="D25" s="16"/>
      <c r="E25" s="17"/>
      <c r="F25" s="16"/>
      <c r="G25" s="15"/>
      <c r="H25" s="16"/>
      <c r="I25" s="16"/>
      <c r="J25" s="16"/>
      <c r="K25" s="17"/>
    </row>
    <row r="26" ht="4.5" customHeight="1" spans="1:11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22"/>
    </row>
    <row r="27" spans="1:11">
      <c r="A27" s="9"/>
      <c r="B27" s="10"/>
      <c r="C27" s="10"/>
      <c r="D27" s="10"/>
      <c r="E27" s="11"/>
      <c r="F27" s="10"/>
      <c r="G27" s="9"/>
      <c r="H27" s="10"/>
      <c r="I27" s="10"/>
      <c r="J27" s="10"/>
      <c r="K27" s="11"/>
    </row>
    <row r="28" spans="1:11">
      <c r="A28" s="12"/>
      <c r="B28" s="13"/>
      <c r="C28" s="13"/>
      <c r="D28" s="13"/>
      <c r="E28" s="14"/>
      <c r="F28" s="13"/>
      <c r="G28" s="12"/>
      <c r="H28" s="13"/>
      <c r="I28" s="13"/>
      <c r="J28" s="13"/>
      <c r="K28" s="14"/>
    </row>
    <row r="29" spans="1:11">
      <c r="A29" s="12"/>
      <c r="B29" s="13"/>
      <c r="C29" s="13"/>
      <c r="D29" s="13"/>
      <c r="E29" s="14"/>
      <c r="F29" s="13"/>
      <c r="G29" s="12"/>
      <c r="H29" s="13"/>
      <c r="I29" s="13"/>
      <c r="J29" s="13"/>
      <c r="K29" s="14"/>
    </row>
    <row r="30" spans="1:11">
      <c r="A30" s="12"/>
      <c r="B30" s="13"/>
      <c r="C30" s="13"/>
      <c r="D30" s="13"/>
      <c r="E30" s="14"/>
      <c r="F30" s="13"/>
      <c r="G30" s="12"/>
      <c r="H30" s="13"/>
      <c r="I30" s="13"/>
      <c r="J30" s="13"/>
      <c r="K30" s="14"/>
    </row>
    <row r="31" spans="1:11">
      <c r="A31" s="12"/>
      <c r="B31" s="13"/>
      <c r="C31" s="13"/>
      <c r="D31" s="13"/>
      <c r="E31" s="14"/>
      <c r="F31" s="13"/>
      <c r="G31" s="12"/>
      <c r="H31" s="13"/>
      <c r="I31" s="13"/>
      <c r="J31" s="13"/>
      <c r="K31" s="14"/>
    </row>
    <row r="32" spans="1:11">
      <c r="A32" s="12"/>
      <c r="B32" s="13"/>
      <c r="C32" s="13"/>
      <c r="D32" s="13"/>
      <c r="E32" s="14"/>
      <c r="F32" s="13"/>
      <c r="G32" s="12"/>
      <c r="H32" s="13"/>
      <c r="I32" s="13"/>
      <c r="J32" s="13"/>
      <c r="K32" s="14"/>
    </row>
    <row r="33" spans="1:11">
      <c r="A33" s="12"/>
      <c r="B33" s="13"/>
      <c r="C33" s="13"/>
      <c r="D33" s="13"/>
      <c r="E33" s="14"/>
      <c r="F33" s="13"/>
      <c r="G33" s="12"/>
      <c r="H33" s="13"/>
      <c r="I33" s="13"/>
      <c r="J33" s="13"/>
      <c r="K33" s="14"/>
    </row>
    <row r="34" spans="1:11">
      <c r="A34" s="12"/>
      <c r="B34" s="13"/>
      <c r="C34" s="13"/>
      <c r="D34" s="13"/>
      <c r="E34" s="14"/>
      <c r="F34" s="13"/>
      <c r="G34" s="12"/>
      <c r="H34" s="13"/>
      <c r="I34" s="13"/>
      <c r="J34" s="13"/>
      <c r="K34" s="14"/>
    </row>
    <row r="35" ht="63.75" customHeight="1" spans="1:11">
      <c r="A35" s="15"/>
      <c r="B35" s="16"/>
      <c r="C35" s="16"/>
      <c r="D35" s="16"/>
      <c r="E35" s="17"/>
      <c r="F35" s="16"/>
      <c r="G35" s="15"/>
      <c r="H35" s="16"/>
      <c r="I35" s="16"/>
      <c r="J35" s="16"/>
      <c r="K35" s="17"/>
    </row>
    <row r="36" ht="3.75" customHeight="1" spans="1:11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22"/>
    </row>
    <row r="37" spans="1:11">
      <c r="A37" s="9"/>
      <c r="B37" s="10"/>
      <c r="C37" s="10"/>
      <c r="D37" s="10"/>
      <c r="E37" s="11"/>
      <c r="F37" s="10"/>
      <c r="G37" s="9"/>
      <c r="H37" s="10"/>
      <c r="I37" s="10"/>
      <c r="J37" s="10"/>
      <c r="K37" s="11"/>
    </row>
    <row r="38" spans="1:11">
      <c r="A38" s="12"/>
      <c r="B38" s="13"/>
      <c r="C38" s="13"/>
      <c r="D38" s="13"/>
      <c r="E38" s="14"/>
      <c r="F38" s="13"/>
      <c r="G38" s="12"/>
      <c r="H38" s="13"/>
      <c r="I38" s="13"/>
      <c r="J38" s="13"/>
      <c r="K38" s="14"/>
    </row>
    <row r="39" spans="1:11">
      <c r="A39" s="12"/>
      <c r="B39" s="13"/>
      <c r="C39" s="13"/>
      <c r="D39" s="13"/>
      <c r="E39" s="14"/>
      <c r="F39" s="13"/>
      <c r="G39" s="12"/>
      <c r="H39" s="13"/>
      <c r="I39" s="13"/>
      <c r="J39" s="13"/>
      <c r="K39" s="14"/>
    </row>
    <row r="40" spans="1:11">
      <c r="A40" s="12"/>
      <c r="B40" s="13"/>
      <c r="C40" s="13"/>
      <c r="D40" s="13"/>
      <c r="E40" s="14"/>
      <c r="F40" s="13"/>
      <c r="G40" s="12"/>
      <c r="H40" s="13"/>
      <c r="I40" s="13"/>
      <c r="J40" s="13"/>
      <c r="K40" s="14"/>
    </row>
    <row r="41" spans="1:11">
      <c r="A41" s="12"/>
      <c r="B41" s="13"/>
      <c r="C41" s="13"/>
      <c r="D41" s="13"/>
      <c r="E41" s="14"/>
      <c r="F41" s="13"/>
      <c r="G41" s="12"/>
      <c r="H41" s="13"/>
      <c r="I41" s="13"/>
      <c r="J41" s="13"/>
      <c r="K41" s="14"/>
    </row>
    <row r="42" spans="1:11">
      <c r="A42" s="12"/>
      <c r="B42" s="13"/>
      <c r="C42" s="13"/>
      <c r="D42" s="13"/>
      <c r="E42" s="14"/>
      <c r="F42" s="13"/>
      <c r="G42" s="12"/>
      <c r="H42" s="13"/>
      <c r="I42" s="13"/>
      <c r="J42" s="13"/>
      <c r="K42" s="14"/>
    </row>
    <row r="43" spans="1:11">
      <c r="A43" s="12"/>
      <c r="B43" s="13"/>
      <c r="C43" s="13"/>
      <c r="D43" s="13"/>
      <c r="E43" s="14"/>
      <c r="F43" s="13"/>
      <c r="G43" s="12"/>
      <c r="H43" s="13"/>
      <c r="I43" s="13"/>
      <c r="J43" s="13"/>
      <c r="K43" s="14"/>
    </row>
    <row r="44" spans="1:11">
      <c r="A44" s="12"/>
      <c r="B44" s="13"/>
      <c r="C44" s="13"/>
      <c r="D44" s="13"/>
      <c r="E44" s="14"/>
      <c r="F44" s="13"/>
      <c r="G44" s="12"/>
      <c r="H44" s="13"/>
      <c r="I44" s="13"/>
      <c r="J44" s="13"/>
      <c r="K44" s="14"/>
    </row>
    <row r="45" spans="1:11">
      <c r="A45" s="15"/>
      <c r="B45" s="16"/>
      <c r="C45" s="16"/>
      <c r="D45" s="16"/>
      <c r="E45" s="17"/>
      <c r="F45" s="16"/>
      <c r="G45" s="15"/>
      <c r="H45" s="16"/>
      <c r="I45" s="16"/>
      <c r="J45" s="16"/>
      <c r="K45" s="17"/>
    </row>
    <row r="46" ht="4.5" customHeight="1" spans="1:11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22"/>
    </row>
  </sheetData>
  <mergeCells count="15">
    <mergeCell ref="C5:J5"/>
    <mergeCell ref="A16:K16"/>
    <mergeCell ref="A26:K26"/>
    <mergeCell ref="A36:K36"/>
    <mergeCell ref="A46:K46"/>
    <mergeCell ref="A37:E45"/>
    <mergeCell ref="G37:K45"/>
    <mergeCell ref="A17:E25"/>
    <mergeCell ref="G17:K25"/>
    <mergeCell ref="A27:E35"/>
    <mergeCell ref="G27:K35"/>
    <mergeCell ref="C1:J2"/>
    <mergeCell ref="A7:E15"/>
    <mergeCell ref="G7:K15"/>
    <mergeCell ref="C3:J4"/>
  </mergeCells>
  <printOptions horizontalCentered="1"/>
  <pageMargins left="0.31496062992126" right="0.31496062992126" top="0.590551181102362" bottom="0.590551181102362" header="0.31496062992126" footer="0.31496062992126"/>
  <pageSetup paperSize="9" orientation="portrait"/>
  <headerFooter/>
  <colBreaks count="1" manualBreakCount="1">
    <brk id="11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CAPA</vt:lpstr>
      <vt:lpstr>RESUMO</vt:lpstr>
      <vt:lpstr>PLANILHA</vt:lpstr>
      <vt:lpstr>COMPOSIÇÃO JORNADA DE TRABALHO</vt:lpstr>
      <vt:lpstr>COMPOSIÇÃO CHP-CHI</vt:lpstr>
      <vt:lpstr>MEMORIA</vt:lpstr>
      <vt:lpstr>FISICOXFINANCEIRO</vt:lpstr>
      <vt:lpstr>BDI</vt:lpstr>
      <vt:lpstr>FOTOGRAFICO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01677430664</cp:lastModifiedBy>
  <dcterms:created xsi:type="dcterms:W3CDTF">2022-04-04T19:30:00Z</dcterms:created>
  <cp:lastPrinted>2023-05-10T16:48:00Z</cp:lastPrinted>
  <dcterms:modified xsi:type="dcterms:W3CDTF">2023-08-01T19:02:45Z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4AFE667DE5504324AFA117343467E81F</vt:lpwstr>
  </property>
  <property fmtid="{D5CDD505-2E9C-101B-9397-08002B2CF9AE}" pid="3" name="KSOProductBuildVer">
    <vt:lpwstr>1046-11.2.0.11537</vt:lpwstr>
  </property>
</Properties>
</file>