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bookViews>
    <workbookView windowWidth="24000" windowHeight="9795" tabRatio="500" activeTab="3"/>
  </bookViews>
  <sheets>
    <sheet name="Planilha" sheetId="1" r:id="rId1"/>
    <sheet name="Memória" sheetId="2" r:id="rId2"/>
    <sheet name="Orç Sintético" sheetId="3" r:id="rId3"/>
    <sheet name="Cronograma" sheetId="4" r:id="rId4"/>
    <sheet name="BDI" sheetId="5" r:id="rId5"/>
    <sheet name="Composições" sheetId="6" r:id="rId6"/>
    <sheet name="Cotações" sheetId="7" r:id="rId7"/>
  </sheets>
  <definedNames>
    <definedName name="_xlnm.Print_Area" localSheetId="4">BDI!$A$4:$D$39</definedName>
    <definedName name="_xlnm.Print_Titles" localSheetId="3">Cronograma!$A:$C,Cronograma!$4:$8</definedName>
    <definedName name="_xlnm.Print_Area" localSheetId="1">Memória!$A$2:$F$71</definedName>
    <definedName name="_xlnm.Print_Titles" localSheetId="1">Memória!$8:$8</definedName>
    <definedName name="_xlnm.Print_Area" localSheetId="2">'Orç Sintético'!$A$4:$E$22</definedName>
    <definedName name="_xlnm.Print_Area" localSheetId="0">Planilha!$A$1:$J$71</definedName>
    <definedName name="_xlnm.Print_Titles" localSheetId="0">Planilha!$8:$8</definedName>
  </definedNames>
  <calcPr calcId="144525"/>
</workbook>
</file>

<file path=xl/sharedStrings.xml><?xml version="1.0" encoding="utf-8"?>
<sst xmlns="http://schemas.openxmlformats.org/spreadsheetml/2006/main" count="889" uniqueCount="387">
  <si>
    <t>PREFEITURA MUNICIPAL DE OURO PRETO</t>
  </si>
  <si>
    <t>SECRETARIA MUNICIPAL DE CULTURA E PATRIMÔNIO</t>
  </si>
  <si>
    <t>ANEXO 1- PLANILHA ORÇAMENTÁRIA</t>
  </si>
  <si>
    <r>
      <rPr>
        <sz val="10"/>
        <rFont val="Arial"/>
        <charset val="1"/>
      </rPr>
      <t>OBRA:</t>
    </r>
    <r>
      <rPr>
        <sz val="10"/>
        <rFont val="Arial"/>
        <charset val="1"/>
      </rPr>
      <t xml:space="preserve"> RESTAURAÇÃO DO CHAFARIZ DE DOM RODRIGO</t>
    </r>
  </si>
  <si>
    <r>
      <rPr>
        <sz val="10"/>
        <rFont val="Arial"/>
        <charset val="1"/>
      </rPr>
      <t>LOCAL:</t>
    </r>
    <r>
      <rPr>
        <sz val="10"/>
        <rFont val="Arial"/>
        <charset val="1"/>
      </rPr>
      <t xml:space="preserve"> SERRA DO AMOLAR, ESTRADA DE ACESSO AO DISTRITO DE SÃO BARTOLOMEU - OURO PRETO/MG</t>
    </r>
  </si>
  <si>
    <r>
      <rPr>
        <sz val="10"/>
        <rFont val="Arial"/>
        <charset val="1"/>
      </rPr>
      <t>DATA:</t>
    </r>
    <r>
      <rPr>
        <sz val="10"/>
        <rFont val="Arial"/>
        <charset val="1"/>
      </rPr>
      <t xml:space="preserve"> FEVEREIRO/2022</t>
    </r>
  </si>
  <si>
    <t>ITEM</t>
  </si>
  <si>
    <t>FONTE</t>
  </si>
  <si>
    <t>REFERÊNCIA</t>
  </si>
  <si>
    <t>PAG.</t>
  </si>
  <si>
    <t>SERVIÇO</t>
  </si>
  <si>
    <t>UN.</t>
  </si>
  <si>
    <t>QUANT.</t>
  </si>
  <si>
    <t>CUSTO UN. S/ BDI</t>
  </si>
  <si>
    <t>CUSTO UN. C/ BDI</t>
  </si>
  <si>
    <t>CUSTO TOTAL COM BDI</t>
  </si>
  <si>
    <t>ADMINISTRAÇÃO E SERVIÇOS INICIAIS</t>
  </si>
  <si>
    <t>1.1</t>
  </si>
  <si>
    <t>Administração</t>
  </si>
  <si>
    <t>1.1.1</t>
  </si>
  <si>
    <t>SIN</t>
  </si>
  <si>
    <t>Arquiteto com especialização em restauro de elementos artísticos integrados</t>
  </si>
  <si>
    <t>h</t>
  </si>
  <si>
    <t>1.1.2</t>
  </si>
  <si>
    <t>Arquiteto / Engenheiro Civil residente</t>
  </si>
  <si>
    <t>1.1.3</t>
  </si>
  <si>
    <t>Mestre de obras - Obra civil</t>
  </si>
  <si>
    <t>1.1.4</t>
  </si>
  <si>
    <t>Mestre de obras - Carpintaria</t>
  </si>
  <si>
    <t>1.1.5</t>
  </si>
  <si>
    <t>Técnico em restauro</t>
  </si>
  <si>
    <t>1.1.6</t>
  </si>
  <si>
    <t>Almoxarife</t>
  </si>
  <si>
    <t>1.1.7</t>
  </si>
  <si>
    <t>Apontador</t>
  </si>
  <si>
    <t>1.1.8</t>
  </si>
  <si>
    <t>Técnico em segurança do trabalho</t>
  </si>
  <si>
    <t>1.1.9</t>
  </si>
  <si>
    <t>Ajudante para limpeza permanente de obra e serviços gerais</t>
  </si>
  <si>
    <t>1.1.10</t>
  </si>
  <si>
    <t>Vigilância de obra</t>
  </si>
  <si>
    <t>ADMINISTRAÇÃO</t>
  </si>
  <si>
    <t>SETOP/MG - 01/2021</t>
  </si>
  <si>
    <t>ED-50392</t>
  </si>
  <si>
    <t>MOBILIZAÇÃO E DESMOBILIZAÇÃO DE OBRAS ATÉ O VALOR DE 1.000.000,00</t>
  </si>
  <si>
    <t>%</t>
  </si>
  <si>
    <t>1.2</t>
  </si>
  <si>
    <t>SERVIÇOS PRELIMINARES</t>
  </si>
  <si>
    <t>1.2.1</t>
  </si>
  <si>
    <t>SETOP/MG - 10/2021</t>
  </si>
  <si>
    <t>ED-50135</t>
  </si>
  <si>
    <t>BARRACÃO DE OBRA, EM CHAPA DE COMPENSADO RESINADO, INCLUSIVE INSTALAÇÕES SANITÁRIAS E MOBILIÁRIO. (ESCRITÓRIO E SANITÁRIOS COMPLETOS)</t>
  </si>
  <si>
    <t>m²</t>
  </si>
  <si>
    <t>1.2.2</t>
  </si>
  <si>
    <t xml:space="preserve">ED-50128 </t>
  </si>
  <si>
    <t>BARRACÃO DE OBRA PARA DEPÓSITO E FERRAMENTARIA TIPO-I, ÁREA INTERNA 15,00M2, EM CHAPA DE COMPENSADO RESINADO, INCLUSIVE MOBILIÁRIO (OBRA DE PEQUENO PORTE, EFETIVO ATÉ 30 HOMENS), PADRÃO DER-MG</t>
  </si>
  <si>
    <t>unid</t>
  </si>
  <si>
    <t>1.2.3</t>
  </si>
  <si>
    <t xml:space="preserve">ED-16341 </t>
  </si>
  <si>
    <t>LIGAÇÃO PROVISÓRIA DE ÁGUA E ESGOTO PARA BARRACÃO, VESTIÁRIO E ESCRITÓRIO DE OBRA.</t>
  </si>
  <si>
    <t>1.2.4</t>
  </si>
  <si>
    <t>ED-16342</t>
  </si>
  <si>
    <t>LIGAÇÃO PROVISÓRIA DE ENERGIA ELÉTRICA BARRACÃO, VESTIÁRIO E ESCRITÓRIO DE OBRA.</t>
  </si>
  <si>
    <t>1.2.5</t>
  </si>
  <si>
    <t>SINAPI/MG - 12/2021</t>
  </si>
  <si>
    <t>ALUGUEL DE GRUPO GERADOR REBOCÁVEL, POTÊNCIA 66 KVA, MOTOR A DIESEL - MATERIAIS NA OPERAÇÃO. (INCLUSO LOCAÇÃO, TRANSPORTE, INSTALAÇÃO, MANUTENÇÃO  E COMBUSTÍVEL)</t>
  </si>
  <si>
    <t>1.2.6</t>
  </si>
  <si>
    <t>ED-16660</t>
  </si>
  <si>
    <t>FORNECIMENTO E COLOCAÇÃO DE PLACA DE OBRA (PADRÃO PMOP) EM CHAPA GALVANIZADA #26, ESP. 0,45 MM, PLOTADA COM ADESIVO VINÍLICO, AFIXADA COM REBITES 4,8X40 MM, EM ESTRUTURA METÁLICA DE METALON 20X20 MM, ESP. 1,25 MM, INCLUSIVE SUPORTE EM EUCALIPTO AUTOCLAVADO PINTADO COM TINTA PVA DUAS (2) DEMÃOS</t>
  </si>
  <si>
    <t>1.2.7</t>
  </si>
  <si>
    <t>ED-50164</t>
  </si>
  <si>
    <t>TAPUME DE TELA GALVANIZAADA # 2, FIO 14 COM FIXAÇÃO ENTERRADA, H=2,2 M, INCLUSIVE PORTÃO.</t>
  </si>
  <si>
    <t>m</t>
  </si>
  <si>
    <t>REMOÇÕES, LIMPEZAS, DEMOLIÇÕES E TRANSPORTES</t>
  </si>
  <si>
    <t>2.1</t>
  </si>
  <si>
    <t>RO-43333</t>
  </si>
  <si>
    <t>DESMATAMENTO, DESTOCAMENTO E/OU LIMPEZA DE ÁRVORES, ARBUSTOS E VEGETAÇÃO RASTEIRA AO REDOR DO CHAFARIZ E SEU ACESSO. (INCLUINDO REMANEJAMENTO E ACERTO DO MATERIAL EM MEIO À MATA)</t>
  </si>
  <si>
    <t>2.2</t>
  </si>
  <si>
    <t>SINAP/MG - 12/2021</t>
  </si>
  <si>
    <t>98524 - REF</t>
  </si>
  <si>
    <t>LIMPEZA MANUAL DE PISO DE PEDRA PARA REMOÇÃO DE VEGETAÇÃO, INCLUSIVE AFASTAMENTO - CAMINHO DE ACESSO E ADRO DO CHAFARIZ</t>
  </si>
  <si>
    <t>2.3</t>
  </si>
  <si>
    <t>COMPOSIÇÃO</t>
  </si>
  <si>
    <t>VER ANEXO 6</t>
  </si>
  <si>
    <t>TRANSPORTE DE MATERIAL DE QUALQUER NATUREZA EM CARRINHO DE MÃO, DMT &lt;= 3,0 KM (ESTIMATIVA PARA O TRANSPORTE MANUAL DE TODOS OS MATERIAIS NECESSÁRIOS PARA EXECUÇÃO DA OBRA DEVIDO A IMPOSSIBILIDADE DE ACESSO DE VEÍCULOS AO LOCAL (BEM COMO RETORNO APÓS DESMOBILIZAÇÃO), INCLUSIVE MATERIAIS PARA DESCARTE EM BOTA-FORA - CONSIDERADO TRECHO DE 3,0 KM DO CHAFARIZ ATÉ A LOCALIDADE DE CHAPÉU DE SOL.</t>
  </si>
  <si>
    <t>m³</t>
  </si>
  <si>
    <t>2.4</t>
  </si>
  <si>
    <t>ED-51130</t>
  </si>
  <si>
    <t>TRANSPORTE DE MATERIAL DE QUALQUER NATUREZA EM
CAMINHÃO DMT &gt; 5 KM, ATÉ BOTA FORA LEGALIZADO</t>
  </si>
  <si>
    <t>m³ x km</t>
  </si>
  <si>
    <t>RESTAURO DO CHAFARIZ</t>
  </si>
  <si>
    <t>3.1</t>
  </si>
  <si>
    <t>LIMPEZAS, DEMOLIÕES E REMOÇÕES</t>
  </si>
  <si>
    <t>3.1.1</t>
  </si>
  <si>
    <t>CUIDADOSA REMOÇÃO DE VEGETAÇÃO EM ALVENARIA POR PROCESSO MANUAL</t>
  </si>
  <si>
    <t>3.1.2</t>
  </si>
  <si>
    <t>HIGIENIZAÇÃO - CONSIDERANDO LIMPEZA DE POEIRA, EXCREMENTOS DE INSETOS E OUTRAS SUJIDADES SUPERFICIAIS, REMOÇÃO DE CROSTAS, DETRITOS E MANCHAS DE DIVERSAS NATUREZAS, SEM ABRASÃO À SUPERFÍCIE DOS ELEMENTOS EM PEDRA E ALVENARIA, COM USO DE ESCOVA COM CERDAS MACIAS DE NYLON E ÁGUA DESCLORIFICADA.</t>
  </si>
  <si>
    <t>3.1.3</t>
  </si>
  <si>
    <t>ED-50505</t>
  </si>
  <si>
    <t>REGULARIZAÇÃO DA CAMADA PICTÓRICA POR PROCESSO MANUAL E PREPARAÇÃO DE SUPERFÍCIE PARA NOVA PINTURA - LIXAMENTO</t>
  </si>
  <si>
    <t>3.1.4</t>
  </si>
  <si>
    <t xml:space="preserve">ED-48501 </t>
  </si>
  <si>
    <t>DEMOLIÇÃO MANUAL DE REBOCO, SEM PERDAS AO SUPORTE ORIGINAL, EM PORÇÕES QUE APRESENTAM PATOLOGIAS POR INFILTRAÇÃO, DESGASTE, DESTACAMENTO OU VANDALISMO.</t>
  </si>
  <si>
    <t>3.1.5</t>
  </si>
  <si>
    <t xml:space="preserve">RO-41300 </t>
  </si>
  <si>
    <t>LIMPEZA E DESASSOREAMENTO DO FUNDO DA BACIA E DA CAIXA DE CAPTAÇÃO, INCLUSIVE REMOÇÃO DE TODO MATERIAL</t>
  </si>
  <si>
    <t>h x h</t>
  </si>
  <si>
    <t>3.1.6</t>
  </si>
  <si>
    <t>ED-50263 - REF</t>
  </si>
  <si>
    <t>DESOBSTRUÇÃO DE TUBULAÇÃO DE ÁGUA PLUVIAL</t>
  </si>
  <si>
    <t>3.2</t>
  </si>
  <si>
    <t>REVESTIMENTO</t>
  </si>
  <si>
    <t>3.2.1</t>
  </si>
  <si>
    <t>SETOP/MG - 04/2021</t>
  </si>
  <si>
    <t>ED-50762</t>
  </si>
  <si>
    <t>RECONSTITUIÇÃO DE REBOCO COM ARGAMASSA EM CAMADA ÚNICA, TRAÇO 1:2,5 (CAL E AREIA), ESP. 20MM, APLICAÇÃO MANUAL.</t>
  </si>
  <si>
    <t>3.2.2</t>
  </si>
  <si>
    <t>ED-50540</t>
  </si>
  <si>
    <t>REMOÇÃO (COM APROVEITAMENTO TOTAL)  E REASSENTAMENTO DAS PEDRAS SOLTAS DO CALÇAMENTO DO CAMINHO DE ACESSO E ADRO DO CHAFARIZ, COM ARGAMASSA CIMENTÍCIA.</t>
  </si>
  <si>
    <t>3.3</t>
  </si>
  <si>
    <t>PINTURA</t>
  </si>
  <si>
    <t>3.3.1</t>
  </si>
  <si>
    <t>ED-50470</t>
  </si>
  <si>
    <t>PINTURA EM CAIAÇÃO PARA ALVENARIA REBOCADA EXTERNA,TRÊS (3) DEMÃOS, INCLUSIVE PIGMENTO E FIXADOR DE CAL (CORES CONFORME PADRÃO EXISTENTE)</t>
  </si>
  <si>
    <t>3.4</t>
  </si>
  <si>
    <t>DIVERSOS</t>
  </si>
  <si>
    <t>3.4.1</t>
  </si>
  <si>
    <t>DESINFESTAÇÃO E IMUNIZAÇÃO CONTRA MICRO E MACRO-ORGANISMOS (ATAQUES BIOLÓGICOS/ PÁTINAS BIOLÓGICAS, EFLORESCÊNCIAS/ DEPÓSITO DE SAIS) CONSIDERANDO A UTILIZAÇÃO DE FUNGICIDA E HERBICIDA, UTILIZANDO A TÉCNICA DE VAPORIZAÇÃO MANUAL (BORRIFADORES DE BAIXA PRESSÃO)</t>
  </si>
  <si>
    <t>3.4.2</t>
  </si>
  <si>
    <t>TRATAMENTO DAS FISSURAS E TRINCAS, E CONSOLIDAÇÃO DE JUNÇÕES E PEQUENAS PERDAS EM ELEMENTOS DE PEDRA, E/OU VEDAÇÃO COM MATERIAL SEMELHANTE AO EXISTENTE.</t>
  </si>
  <si>
    <t>3.4.3</t>
  </si>
  <si>
    <t>EXECUÇÃO DE ENTALHAMENTO/ARREDONDAMENTO EM PEDRA PARA RECONSTITUIÇÃO DE ELEMENTOS EM CANTARIA.</t>
  </si>
  <si>
    <t>3.4.4</t>
  </si>
  <si>
    <t xml:space="preserve">FORNECIMENTO E ASSENTAMENTO DE GRAMPO METÁLICO CONFORME PADRÃO EXISTENTE. </t>
  </si>
  <si>
    <t>uni.</t>
  </si>
  <si>
    <t>3.4.5</t>
  </si>
  <si>
    <t>RO-42430</t>
  </si>
  <si>
    <t>LIMPEZA E TRATAMENTO DE SUPERFÍCIE METÁLICA OXIDADA.</t>
  </si>
  <si>
    <t>3.4.6</t>
  </si>
  <si>
    <t>APLICAÇÃO DE PRODUTO QUÍMICO COM PROPRIEDADES CONSOLIDANTES (SILICATO DE ETILA,) AO LONGO DE TODA A EXTENSÃO DOS ELEMENTOS PÉTREOS, UTILIZANDO A TÉCNICA DE VAPORIZAÇÃO MANUAL (BORRIFADORES DE BAIXA PRESSÃO)</t>
  </si>
  <si>
    <t>3.5</t>
  </si>
  <si>
    <t>DRENAGEM PLUVIAL</t>
  </si>
  <si>
    <t>3.5.1</t>
  </si>
  <si>
    <t>RO-40976</t>
  </si>
  <si>
    <t>MANTA GEOTEXTIL TECIDA, 2004 OU SIMILAR (EXECUÇÃO, INCLUINDO FORNECIMENTO, TRANSPORTE E COLOCAÇÃO) ASSENTADA NA ENTRADA DO ENCANAMENTO DE ALIMENTAÇÃO DO CHAFARIZ NA CAIXA DE CAPTAÇÃO PARA IMPEDIR A OBSTRUÇÃO POR SUJIDADES</t>
  </si>
  <si>
    <t>3.5.2</t>
  </si>
  <si>
    <t xml:space="preserve">RO-40213 </t>
  </si>
  <si>
    <t>ESCAVAÇÃO MANUAL DE VALAS EM SOLO, COM ALTURA DE 1,50 M A 3,00 M</t>
  </si>
  <si>
    <t>3.5.3</t>
  </si>
  <si>
    <t xml:space="preserve">RO-40239 </t>
  </si>
  <si>
    <t>APILOAMENTO MANUAL DE FUNDO DE VALAS</t>
  </si>
  <si>
    <t>3.5.4</t>
  </si>
  <si>
    <t>102680 - REF</t>
  </si>
  <si>
    <t>DRENO PROFUNDO (SEÇÃO 0,40 X 2,00 M), COM TUBO DE PEAD CORRUGADO PERFURADO, DN 100 MM, ENVOLVIDO COM MANTA GEOTÊXTIL, COM SELO DE ARGILA. INCLUSIVE SAÍDA LATERAL DO TUBO.</t>
  </si>
  <si>
    <t>3.5.5</t>
  </si>
  <si>
    <t>CAMADA SEPARADORA PARA EXECUÇÃO DE DRENO EM LONA PLÁSTICA - FIXAÇÃO ENTRE PLANO DO CHAFARIZ E DRENO</t>
  </si>
  <si>
    <t>3.5.6</t>
  </si>
  <si>
    <t>ENCHIMENTO DE BRITA PARA DRENO, FORNECIMENTO E LANÇAMENTO MANUAL.</t>
  </si>
  <si>
    <t>3.5.7</t>
  </si>
  <si>
    <t>ESCORAMENTO PREVENTIVO DO CHAFARIZ (PARA EXECUÇÃO DE DRENO PROFUNDO), DO TIPO CONTÍNUO, COM PERFIL METÁLICO "U", INCLUSIVE FUNDAÇÃO -  ALTURA DE 1,5 A 3,0 M, E LARGURA MAIOR OU IGUAL A 1,5 M E MENOR QUE 2,5 M.</t>
  </si>
  <si>
    <t>3.5.8</t>
  </si>
  <si>
    <t>ED-50019</t>
  </si>
  <si>
    <t>FORNECIMENTO E ASSENTAMENTO DE TUBO PVC RÍGIDO
SOLDÁVEL, ÁGUA FRIA, DN 25 MM (3/4") , INCLUSIVE CONEXÕES - MANUTENÇÃO DA ALIMENTAÇAO DA CAIXA DE CAPTAÇÃO</t>
  </si>
  <si>
    <t>MÃO DE OBRA - RT</t>
  </si>
  <si>
    <t>5.1</t>
  </si>
  <si>
    <t xml:space="preserve">ED-52311 </t>
  </si>
  <si>
    <t>RESPONSÁVEL TÉCNICO: ARQUITETO DE OBRA PLENO COM ENCARGOS COMPLEMENTARES</t>
  </si>
  <si>
    <t>5.2</t>
  </si>
  <si>
    <t>ED-52312</t>
  </si>
  <si>
    <t>RESPONSÁVEL TÉCNICO: ENGENHEIRO CIVIL DE OBRA PLENO COM ENCARGOS COMPLEMENTARES</t>
  </si>
  <si>
    <t>5.3</t>
  </si>
  <si>
    <t>100534 - REFERÊNCIA</t>
  </si>
  <si>
    <t>RESPONSÁVEL TÉCNICO: TÉCNICO RESTAURADOR COM ENCARGOS COMPLEMENTARES</t>
  </si>
  <si>
    <t>mês</t>
  </si>
  <si>
    <t xml:space="preserve">TOTAL GERAL (com BDI - 28,29%)     </t>
  </si>
  <si>
    <t xml:space="preserve">   Elaboração:                             Anderson Sebastião Tomé</t>
  </si>
  <si>
    <t>Arquiteto e Urbanista - CAU/MG: A 182297-7</t>
  </si>
  <si>
    <t>ANEXO 2 - MEMÓRIA DE CÁLCULO</t>
  </si>
  <si>
    <t>-</t>
  </si>
  <si>
    <t>3M X 5M</t>
  </si>
  <si>
    <t>8H X 22 DIAS</t>
  </si>
  <si>
    <t>1,5m x 2,0m</t>
  </si>
  <si>
    <t>CALCULADO PARA PROTEÇÃO À ÁREA DE RESTAURO DO CHAFARIZ</t>
  </si>
  <si>
    <t>ESTIMATIVA POR ANÁLISE VISUAL</t>
  </si>
  <si>
    <t>LIMPEZA MANUAL DE PISO DE PEDRA PARA REMOÇÃO DE VEGETAÇÃO, INCLUSIVE AFASTAMENTO</t>
  </si>
  <si>
    <t>TRANSPORTE DE MATERIAL DE QUALQUER NATUREZA EM CARRINHO DE MÃO, DMT &lt;= 3,0 KM (ESTIMATIVA PARA O TRANSPORTE MANUAL DE TODOS OS MATERIAIS NECESSÁRIOS PARA EXECUÇÃO DA OBRA DEVIDO A IMPOSSIBILIDADE DE ACESSO DE VEÍCULOS AO LOCAL (BEM COMO RETORNO APÓS DESMOBILIZAÇÃO), INCLUSIVE MATERIAIS PARA DESCARTE EM BOTA-FORA - CONSIDERADO TRECHO DE 3,0 KM ATÉ A LOCALIDADE DE CHAPÉU DE SOL.</t>
  </si>
  <si>
    <t>18 M³ PARA IMPLANTAÇÃO + 16 M³ PARA DESMOBILIZAÇÃO + 2 M³ PARA DESCARTE EM BOTA-FORA (ESTIMATIVA PARA O TRANSPORTE MANUAL DE TODOS OS MATERIAIS NECESSÁRIOS PARA EXECUÇÃO DA OBRA DEVIDO A IMPOSSIBILIDADE DE ACESSO DE VEÍCULOS AO LOCAL (BEM COMO RETORNO APÓS DESMOBILIZAÇÃO), INCLUSIVE MATERIAIS PARA DESCARTE EM BOTA-FORA - CONSIDERADO TRECHO DE 3,0 KM ATÉ A LOCALIDADE DE CHAPÉU DE SOL.</t>
  </si>
  <si>
    <t>20KM X 2M³</t>
  </si>
  <si>
    <t>ESTIMATIVA POR ANÁLISE VISUAL E PROJETO</t>
  </si>
  <si>
    <t>HIGIENIZAÇÃO - CONSIDERANDO LIMPEZA DE POEIRA, EXCREMENTOS DE INSETOS E OUTRAS SUJIDADES SUPERFICIAIS, REMOÇÃO DE CROSTAS, DETRITOS E MANCHAS DE DIVERSAS NATUREZAS, SEM ABRASÃO À SUPERFÍCIE DOS ELEMENTOS EM PEDRA E ALVENARIA, COM USO DE ESCOVA COM CERDAS MACIAS DE NYLON E ÁGUA DESCLORIFICADA (LOCAL).</t>
  </si>
  <si>
    <t xml:space="preserve">[FRONTAL: 2,80M X 2,80M + LATERAIS: (1,16M X 0,93M + 0,80M X 2,90M) X 2 + PLANTA: 4,73 M² + ÁREA INTERNA DA BACIA: 3,39 M X 0,83M] - 5,33 M² (ÁREA DE PINTURA) </t>
  </si>
  <si>
    <t>1,77M X 0,32M X 2 + 1,77M X 2,83M - 0,85M X 0,95M</t>
  </si>
  <si>
    <t>ESTIMATIVA POR ANÁLISE DE PROJETO DE INTERVENÇÃO</t>
  </si>
  <si>
    <t>LIMPEZA E DESASSOREAMENTO DO FUNDO DA BACIA E DA CAIXA DE CAPTAÇÃO, INCLUSIVE REMEÇÃO DE TODO MATERIAL</t>
  </si>
  <si>
    <t>ESTIMATIVA DE 1 HORA PARA REALIZAÇÃO DO SERVIÇO</t>
  </si>
  <si>
    <t>ESTIMATIVA</t>
  </si>
  <si>
    <t>APLICAÇÃO DE PRODUTO QUÍMICO COM PROPRIEDADES CONSOLIDANTES (SILICATO DE ETILA) AO LONGO DE TODA A EXTENSÃO DOS ELEMENTOS PÉTREOS, UTILIZANDO A TÉCNICA DE VAPORIZAÇÃO MANUAL (BORRIFADORES DE BAIXA PRESSÃO)</t>
  </si>
  <si>
    <t>[FRONTAL: 2,80M X 2,80M + LATERAIS: (1,16M X 0,93M + 0,80M X 2,90M) X 2 + PLANTA: 4,73 M² + ÁREA INTERNA DA BACIA: 3,39 M X 0,83M]</t>
  </si>
  <si>
    <t>DRENAGEM E ÁGUA PLUVIAL</t>
  </si>
  <si>
    <t>0,3M X 0,3M</t>
  </si>
  <si>
    <t>2,0m x 2,0m x 0,4m</t>
  </si>
  <si>
    <t>2,0M X 0,4M</t>
  </si>
  <si>
    <t>CALCULADO CONFORME PROJETO DE INTERVENÇÃO</t>
  </si>
  <si>
    <t xml:space="preserve">2,75M X 2,0M </t>
  </si>
  <si>
    <t>2,85M X 2,80M</t>
  </si>
  <si>
    <t>ESTIMATIVA PARA TROCA DE TRECHOS DANIFICADOS DA ALIMENTAÇÃO D'ÁGUA DO CHAFARIZ</t>
  </si>
  <si>
    <t>MAO DE OBRA - RT</t>
  </si>
  <si>
    <t>CONSIDERADA VISITA TÉCNICA À OBRA POR 4H POR 11 DIAS (DIAS ALTERNADOS)</t>
  </si>
  <si>
    <t>CONSIDERADA VISITA TÉCNICA À OBRA POR 8H POR 03 DIAS PARA SUPERVISÃO DA EXECUÇÃO DO DRENO PROFUNDO</t>
  </si>
  <si>
    <t>MÊS</t>
  </si>
  <si>
    <t>SECRETARIA MUICIPAL DE CULTURA E PATRIMÔNIO</t>
  </si>
  <si>
    <t>ANEXO 3 - PLANILHA DE ORÇAMENTO SINTÉTICO</t>
  </si>
  <si>
    <r>
      <rPr>
        <sz val="10"/>
        <rFont val="Arial"/>
        <charset val="1"/>
      </rPr>
      <t xml:space="preserve">OBRA: </t>
    </r>
    <r>
      <rPr>
        <sz val="10"/>
        <rFont val="Arial"/>
        <charset val="1"/>
      </rPr>
      <t>RESTAURAÇÃO DO CHAFARIZ DE DOM RODRIGO</t>
    </r>
  </si>
  <si>
    <r>
      <rPr>
        <sz val="10"/>
        <rFont val="Arial"/>
        <charset val="1"/>
      </rPr>
      <t xml:space="preserve">LOCAL: </t>
    </r>
    <r>
      <rPr>
        <sz val="10"/>
        <rFont val="Arial"/>
        <charset val="1"/>
      </rPr>
      <t>SERRA DO AMOLAR, ESTRADA DE ACESSO AO DISTRITO DE SÃO BARTOLOMEU - OURO PRETO/MG</t>
    </r>
  </si>
  <si>
    <t xml:space="preserve">BDI = </t>
  </si>
  <si>
    <t>ID</t>
  </si>
  <si>
    <t>SERVIÇOS</t>
  </si>
  <si>
    <t>VALORES (R$)</t>
  </si>
  <si>
    <t>Custo Direto (sem BDI)</t>
  </si>
  <si>
    <t>BDI</t>
  </si>
  <si>
    <t>TOTAL</t>
  </si>
  <si>
    <t>TOTAIS</t>
  </si>
  <si>
    <t>ANEXO 4 - CRONOGRAMA FÍSICO-FINANCEIRO</t>
  </si>
  <si>
    <r>
      <rPr>
        <sz val="10"/>
        <rFont val="Arial"/>
        <charset val="1"/>
      </rPr>
      <t>LOCAL:</t>
    </r>
    <r>
      <rPr>
        <sz val="10"/>
        <rFont val="Arial"/>
        <charset val="1"/>
      </rPr>
      <t xml:space="preserve"> ESTRADA DE ACESSO AO DISTRITO DE SÃO BARTOLOMEU - OURO PRETO/MG</t>
    </r>
  </si>
  <si>
    <t>TOTAL POR PERÍODO</t>
  </si>
  <si>
    <t>ACUMULADO</t>
  </si>
  <si>
    <t>ANEXO 5 - COMPOSIÇÃO DO BDI</t>
  </si>
  <si>
    <r>
      <rPr>
        <sz val="10"/>
        <rFont val="Arial"/>
        <charset val="1"/>
      </rPr>
      <t xml:space="preserve">LOCAL: </t>
    </r>
    <r>
      <rPr>
        <sz val="10"/>
        <rFont val="Arial"/>
        <charset val="1"/>
      </rPr>
      <t>ESTRADA DE ACESSO AO DISTRITO DE SÃO BARTOLOMEU - OURO PRETO/MG</t>
    </r>
  </si>
  <si>
    <t>COMPOSIÇÃO ANALÍTICA DA BONIFICAÇÃO E DESPESAS INDIRETAS (BDI)</t>
  </si>
  <si>
    <t xml:space="preserve">  1 - ADMINISTRAÇÃO CENTRAL</t>
  </si>
  <si>
    <t>DESCRIÇÃO</t>
  </si>
  <si>
    <t>TAXA (%)</t>
  </si>
  <si>
    <t>Administração Central</t>
  </si>
  <si>
    <r>
      <rPr>
        <sz val="11"/>
        <color rgb="FF000000"/>
        <rFont val="Calibri"/>
        <charset val="1"/>
      </rPr>
      <t> </t>
    </r>
    <r>
      <rPr>
        <sz val="11"/>
        <color rgb="FF000000"/>
        <rFont val="Calibri"/>
        <charset val="1"/>
      </rPr>
      <t>Subtotal:</t>
    </r>
  </si>
  <si>
    <t xml:space="preserve">   2 - IMPOSTOS</t>
  </si>
  <si>
    <t>ISS</t>
  </si>
  <si>
    <t>COFINS</t>
  </si>
  <si>
    <t>PIS</t>
  </si>
  <si>
    <t>CPRB</t>
  </si>
  <si>
    <t xml:space="preserve">   3 - DESPESAS FINANCEIRAS</t>
  </si>
  <si>
    <t>Despesas Financeiras</t>
  </si>
  <si>
    <t xml:space="preserve">   4 - SEGUROS, RISCOS E GARANTIAS</t>
  </si>
  <si>
    <t>4.1</t>
  </si>
  <si>
    <t>Seguros e Garantias</t>
  </si>
  <si>
    <t>4.2</t>
  </si>
  <si>
    <t>Riscos</t>
  </si>
  <si>
    <t xml:space="preserve">  5 - LUCRO PREVISTO</t>
  </si>
  <si>
    <t>Lucro da empresa</t>
  </si>
  <si>
    <t>BDI (%)</t>
  </si>
  <si>
    <t>Total</t>
  </si>
  <si>
    <t>DEMONSTRAÇÃO DO BDI</t>
  </si>
  <si>
    <t xml:space="preserve"> </t>
  </si>
  <si>
    <t>De acordo com acórdão nº 2622/2013 do TCU-Plenário e Lei de desoneração fiscal 12.546/2011 e suas alterações.</t>
  </si>
  <si>
    <t>ANEXO 6 - COMPOSIÇÕES ESPECÍFICAS</t>
  </si>
  <si>
    <r>
      <rPr>
        <sz val="11"/>
        <rFont val="Calibri"/>
        <charset val="1"/>
      </rPr>
      <t xml:space="preserve">OBRA: </t>
    </r>
    <r>
      <rPr>
        <sz val="11"/>
        <rFont val="Calibri"/>
        <charset val="1"/>
      </rPr>
      <t>RESTAURAÇÃO DO CHAFARIZ DE DOM RODRIGO</t>
    </r>
  </si>
  <si>
    <r>
      <rPr>
        <sz val="11"/>
        <rFont val="Calibri"/>
        <charset val="1"/>
      </rPr>
      <t xml:space="preserve">LOCAL: </t>
    </r>
    <r>
      <rPr>
        <sz val="11"/>
        <rFont val="Calibri"/>
        <charset val="1"/>
      </rPr>
      <t>SERRA DO AMOLAR, ESTRADA DE ACESSO AO DISTRITO DE SÃO BARTOLOMEU - OURO PRETO/MG</t>
    </r>
  </si>
  <si>
    <t>COMPOSIÇÃO 3.1.2 - HIGIENIZAÇÃO - CONSIDERANDO LIMPEZA DE POEIRA, EXCREMENTOS DE INSETOS E OUTRAS SUJIDADES SUPERFICIAIS, REMOÇÃO DE CROSTAS, DETRITOS E MANCHAS DE DIVERSAS NATUREZAS, SEM ABRASÃO À SUPERFÍCIE DOS ELEMENTOS EM PEDRA E ALVENARIA, COM USO DE ESCOVA COM CERDAS DE NYLON E ÁGUA DESCLORIFICADA. (m²)</t>
  </si>
  <si>
    <t>Componentes</t>
  </si>
  <si>
    <t>Consumos</t>
  </si>
  <si>
    <t>Un.</t>
  </si>
  <si>
    <t>Custos Unitários (R$)</t>
  </si>
  <si>
    <t>Custos do item</t>
  </si>
  <si>
    <t>BASE             (Custos unitátios)</t>
  </si>
  <si>
    <t>CÓDIGO       (Custos unitários)</t>
  </si>
  <si>
    <t>Material</t>
  </si>
  <si>
    <t>Mão de obra</t>
  </si>
  <si>
    <t>Técnico restaurador com encargos complementares</t>
  </si>
  <si>
    <t>SINAPI- 07/21</t>
  </si>
  <si>
    <t>Escova de nylon (Cerdas macias)</t>
  </si>
  <si>
    <t>un</t>
  </si>
  <si>
    <t>VER ANEXO 7 - COTAÇÕES (Item 01)</t>
  </si>
  <si>
    <t>Subtotal dos custos diretos:</t>
  </si>
  <si>
    <t>Leis sociais:</t>
  </si>
  <si>
    <t>BDI:</t>
  </si>
  <si>
    <t>Total da Composição:</t>
  </si>
  <si>
    <t>COMPOSIÇÃO 3.1.1 - CUIDADOSA REMOÇÃO DE VEGETAÇÃO EM ALVENARIA POR PROCESSO MANUAL. (m²)</t>
  </si>
  <si>
    <t>COMPOSIÇÃO 3.4.2 - TRATAMENTO DAS FISSURAS E TRINCAS, E CONSOLIDAÇÃO DE JUNÇÕES E PEQUENAS PERDAS EM ELEMENTOS DE PEDRA, E/OU VEDAÇÃO COM MATERIAL SEMELHANTE AO EXISTENTE. (m)</t>
  </si>
  <si>
    <t>Técnico restaurador com experiência em cantaria com encargos complementares</t>
  </si>
  <si>
    <t>Lixamento manual da superfície a sofrer intervenção</t>
  </si>
  <si>
    <t xml:space="preserve">Pó de pedra quartzito ou similar conforme elemento existente - 70% </t>
  </si>
  <si>
    <t xml:space="preserve">VER COTAÇÕES - ANEXO 7 (Item 03) </t>
  </si>
  <si>
    <t>Resina epóxi e endurecedor - 30%</t>
  </si>
  <si>
    <t>kg</t>
  </si>
  <si>
    <t xml:space="preserve">VER COTAÇÕES - ANEXO 7 (Item 02) </t>
  </si>
  <si>
    <t>Obs: 1) Cálculos considerando volume de 1,0m x 0,03m x 0,03m por metro. 2) Já considerada a diminuição do volume do pó de pedra junto à resina.</t>
  </si>
  <si>
    <t>COMPOSIÇÃO 3.4.3 - EXECUÇÃO DE ENTALHAMENTO/ARREDONDAMENTO EM PEDRA PARA RECONSTITUIÇÃO DE ELEMENTOS EM CANTARIA. (m²)</t>
  </si>
  <si>
    <t>Ajudante de operaçoes gerais com encargos complementares</t>
  </si>
  <si>
    <t>Lixamento manual de superfície para regularização do elemento produzido e colagem</t>
  </si>
  <si>
    <t>Pedra quartzito itacolomi, ou similar, para entalhamento (bloco de 1,0m x 1,0m x 0,2m - estimativa)</t>
  </si>
  <si>
    <t xml:space="preserve">VER COTAÇÕES - ANEXO 7 (Item 04)   </t>
  </si>
  <si>
    <t>Pó de pedra quartzito ou similar conforme elemento existente - 70% (colagem)</t>
  </si>
  <si>
    <t>Resina epóxi e endurecedor - 30% (colagem)</t>
  </si>
  <si>
    <t>Obs: 1) Para alcançar a altura de 20 cm do bloco foram consideradas 6,67 peças de pedra de quartzito serrado sobrepostas com as dimensões de 1,0m x 1,0m x 0,03m cada. 2) Não foi considerada a fixação de peças por pinos metálicos tendo em vista que as reconstituições abrangerão pequenas dimensões (a serem coladas).</t>
  </si>
  <si>
    <t>COMPOSIÇÃO 3.4.4 - FORNECIMENTO E ASSENTAMENTO DE GRAMPO METÁLICO CONFORME PADRÃO EXISTENTE. (unid)</t>
  </si>
  <si>
    <t>Serralheiro com encargos complementares</t>
  </si>
  <si>
    <t>Barra chata em aço para corte, e dobra ou soldagem (para formação de grampo metálico) -  2 1/2 X1/2</t>
  </si>
  <si>
    <t xml:space="preserve">VER COTAÇÕES - ANEXO 7 (Item 07)  </t>
  </si>
  <si>
    <t>Pintura anticorrosiva a base de óxido de ferro (zarcão - cor a definir) em superfície metálica, três demãos.</t>
  </si>
  <si>
    <t>ED-50532</t>
  </si>
  <si>
    <t>Argamassa de assentamento, traço 1:2,5 (cal e area), aplicação manual.</t>
  </si>
  <si>
    <t>COMPOSIÇÃO 3.4.1 - DESINFESTAÇÃO E IMUNIZAÇÃO CONTRA MICRO E MACRO-ORGANISMOS (ATAQUES BIOLÓGICOS/ PÁTINAS BIOLÓGICAS, EFLORESCÊNCIAS/ DEPÓSITO DE SAIS) CONSIDERANDO A UTILIZAÇÃO DE FUNGICIDA E HERBICIDA, UTILIZANDO A TÉCNICA DE VAPORIZAÇÃO MANUAL (BORRIFADORES DE BAIXA PRESSÃO). (m²)</t>
  </si>
  <si>
    <t>Herbicida pronto para uso (Glifosato)</t>
  </si>
  <si>
    <t>l</t>
  </si>
  <si>
    <t xml:space="preserve">VER COTAÇÕES - ANEXO 7 (Item 05)  </t>
  </si>
  <si>
    <t>Fungicida pronto para uso (Difenoconazole)</t>
  </si>
  <si>
    <t>ml</t>
  </si>
  <si>
    <t xml:space="preserve">VER COTAÇÕES - ANEXO 7 (Item 06)  </t>
  </si>
  <si>
    <t>Obs: Rendimento conforme informações dos fabricantes: Herbicida = 35 m²/l e Fungicida=100ml/m²</t>
  </si>
  <si>
    <t>COMPOSIÇÃO 3.4.6 - APLICAÇÃO DE PRODUTO QUÍMICO COM PROPRIEDADES CONSOLIDANTES (SILICATO DE ETILA,) AO LONGO DE TODA A EXTENSÃO DOS ELEMENTOS PÉTREOS, UTILIZANDO A TÉCNICA DE VAPORIZAÇÃO MANUAL (BORRIFADORES DE BAIXA PRESSÃO). (m²)</t>
  </si>
  <si>
    <t>Silicato de Etila a 40%</t>
  </si>
  <si>
    <t xml:space="preserve">VER COTAÇÕES - ANEXO 7 (Item 08)  </t>
  </si>
  <si>
    <t>Obs: Considerado rendimento do silicato de etila como 180ml/m².</t>
  </si>
  <si>
    <t>COMPOSIÇÃO 2.3 - TRANSPORTE DE MATERIAL DE QUALQUER NATUREZA EM CARRINHO DE MÃO, DMT = 3,0 KM (ESTIMATIVA PARA O TRANSPORTE MANUAL DE TODOS OS MATERIAIS NECESSÁRIOS PARA EXECUÇÃO DA OBRA DEVIDO A IMPOSSIBILIDADE DE ACESSO DE VEÍCULOS AO LOCAL (BEM COMO RETORNO APÓS DESMOBILIZAÇÃO), INCLUSIVE MATERIAIS PARA DESCARTE EM BOTA-FORA - CONSIDERADO TRECHO DE 3,0 KM DO CHAFARIZ ATÉ A LOCALIDADE DE CHAPÉU DE SOL. (m³)</t>
  </si>
  <si>
    <t>Transporte de material de qualquer natureza carrinho de mão dmt &lt;= 50 m</t>
  </si>
  <si>
    <t>SETOP- 04/21</t>
  </si>
  <si>
    <t>ED-51133</t>
  </si>
  <si>
    <t>Transporte de material de qualquer natureza carrinho de mão 50 m &lt; dmt &lt;= 100 m *</t>
  </si>
  <si>
    <t>ED-51134</t>
  </si>
  <si>
    <t>Obs: * Adicional de R$ 14,10 a cada 50m de transporte manual em carrinho de mão de material de qualquer natureza conforme subtração dos itens SINAPI ED-51134 e ED-51133.</t>
  </si>
  <si>
    <t>ANEXO 7- COTAÇÕES EXTERNAS</t>
  </si>
  <si>
    <r>
      <rPr>
        <sz val="10"/>
        <rFont val="Arial"/>
        <charset val="1"/>
      </rPr>
      <t>LOCAL:</t>
    </r>
    <r>
      <rPr>
        <sz val="10"/>
        <rFont val="Arial"/>
        <charset val="1"/>
      </rPr>
      <t xml:space="preserve"> LOCAL: SERRA DO AMOLAR, ESTRADA ACESSO AO DIST. DE SÃO BARTOLOMEU - OURO PRETO/MG</t>
    </r>
  </si>
  <si>
    <t>ITEM 01: Escova com cerdas macias de nylon (unid)</t>
  </si>
  <si>
    <t xml:space="preserve">Preço </t>
  </si>
  <si>
    <t>Loja</t>
  </si>
  <si>
    <t>Acesso</t>
  </si>
  <si>
    <t xml:space="preserve">Data </t>
  </si>
  <si>
    <t>Horário</t>
  </si>
  <si>
    <t>COBASI</t>
  </si>
  <si>
    <t>https://www.cobasi.com.br/escova-de-roupas-condor-com-base-de-madeira-e-cerdas-macias-900181645/p?idsku=900116405&amp;gclid=CjwKCAjwj8eJBhA5EiwAg3z0m7UZT53H6P0y6ffu6hKY94ca3HcVyHg-qzrw1a6fVVub7qdpO1G91BoCdqoQAvD_BwE</t>
  </si>
  <si>
    <t>ELASTOBOR</t>
  </si>
  <si>
    <t>https://www.elastobor.com.br/escova-de-roupas-condor-com-base-de-madeira-e-cerdas-macias/p?idsku=161637004&amp;gclid=CjwKCAjwj8eJBhA5EiwAg3z0m7tL9qGa8CswGfUgHCDpS5b_iwrXOLrTUUIRlskc-OTdn5MT6-KCqxoCf9EQAvD_BwE</t>
  </si>
  <si>
    <t>MERCADO LIVRE</t>
  </si>
  <si>
    <t>https://produto.mercadolivre.com.br/MLB-1603285544-escova-de-madeira-para-limpeza-de-tecidos-e-couro-condor-_JM</t>
  </si>
  <si>
    <t>Média dos Preços</t>
  </si>
  <si>
    <t>OBSERVAÇÕES: ----</t>
  </si>
  <si>
    <t>ITEM 02: Resina epóxi com endurecedor (Frasco/Conjunto - 1kg)</t>
  </si>
  <si>
    <t>Redelease</t>
  </si>
  <si>
    <t>https://www.redelease.com.br/catalog/product/view/id/1645/s/resina-epoxi-transparente-com-endurecedor-01-kg/?gclid=CjwKCAjwh5qLBhALEiwAioodsxjq219PAbRyQhQsWvYjcShmCpOR8ff3CrSsw5SCbebVCalPUPmwqxoC3AEQAvD_BwE</t>
  </si>
  <si>
    <t>MadeiraMadeira</t>
  </si>
  <si>
    <t>https://www.madeiramadeira.com.br/resina-2001-epoxi-transparente-com-endurecedor-3154-01-kg-1920604.html?seller=2304&amp;origem=pla-1920604&amp;utm_source=google&amp;utm_medium=cpc&amp;utm_content=resinas-2279&amp;utm_term=&amp;utm_id=12917563321&amp;gclid=CjwKCAjwh5qLBhALEiwAioods-BVzX23dF-N6eENyUZzwLq3pnNTsNJIM-Io3bRJX3JHceEpJdUK0RoCILgQAvD_BwE</t>
  </si>
  <si>
    <t>Americanas</t>
  </si>
  <si>
    <t>https://www.americanas.com.br/produto/30429905?sellerId=9413191000198&amp;epar=bp_pl_00_go_bs_todas_geral_gmv&amp;opn=YSMESP&amp;WT.srch=1&amp;gclid=CjwKCAjwh5qLBhALEiwAioodswyHGj-CjLOJA9vScBpKSSv7PCsTGF5JzJg2IKbzsvLi9qGEGY_iwBoCc8EQAvD_BwE</t>
  </si>
  <si>
    <t>ITEM 03: Pó de Pedra (m3)</t>
  </si>
  <si>
    <t>Liell</t>
  </si>
  <si>
    <t>https://liell.com.br/po-de-brita</t>
  </si>
  <si>
    <t>Blocos Fantinato</t>
  </si>
  <si>
    <t>https://blocos-fantinato.lojaintegrada.com.br/po-de-pedra-m3?utm_source=Site&amp;utm_medium=GoogleMerchant&amp;utm_campaign=GoogleMerchant</t>
  </si>
  <si>
    <t>Canarinho</t>
  </si>
  <si>
    <t>https://www.canarinhoconstrucao.com.br/material-basico/areia/areia-po-de-pedra-m?parceiro=1580</t>
  </si>
  <si>
    <t>ITEM 04: Pedra quartizito serrada (m²)</t>
  </si>
  <si>
    <t>Global Pedras</t>
  </si>
  <si>
    <t>https://www.globalpedras.com.br/pedra-quartzito-serrada-tipo-exportacao?utm_source=Site&amp;utm_medium=GoogleMerchant&amp;utm_campaign=GoogleMerchant&amp;sku=T5HPGTRLC-clara</t>
  </si>
  <si>
    <t>Mercado Livre</t>
  </si>
  <si>
    <t>https://produto.mercadolivre.com.br/MLB-1153422366-pedra-so-tome-branca-serrada-premium-57x57-cm-_JM</t>
  </si>
  <si>
    <t>https://produto.mercadolivre.com.br/MLB-1261929383-pedra-quartzito-serrada-15x30-mesclada-consultar-frete-_JM</t>
  </si>
  <si>
    <t>OBSERVAÇÕES: 1) Valor por m²; 2) Considerando dimensões médias de 1,0m x 1,0m x 0,03m.</t>
  </si>
  <si>
    <t>ITEM 05: Herbicida (litro)</t>
  </si>
  <si>
    <t>Hiperfer</t>
  </si>
  <si>
    <t>https://www.hiperfer.com.br/glifosato-mademato-plus-10-litro-pronto-uso-1-dipil?utm_source=google&amp;utm_medium=Shopping&amp;utm_campaign=glifosato-mademato-plus-10-litro-pronto-uso-1-dipil&amp;inStock</t>
  </si>
  <si>
    <t>ABAraújo</t>
  </si>
  <si>
    <t>https://www.abaraujo.com/glifosato-mademato?parceiro=4551</t>
  </si>
  <si>
    <t>Bom Cultivo</t>
  </si>
  <si>
    <t>https://www.bomcultivo.com/herbicida-mademato-plus-pronto-uso?utm_source=google&amp;utm_medium=Shopping&amp;utm_campaign=herbicida-mademato-plus-pronto-uso&amp;inStock</t>
  </si>
  <si>
    <t>OBSERVAÇÕES: 1L de calda é suficiente para pulverizar aproximadamente 35m².</t>
  </si>
  <si>
    <t>ITEM 06: Fungicida (500 ml)</t>
  </si>
  <si>
    <t>Petz</t>
  </si>
  <si>
    <t>https://www.petz.com.br/produto/fungicida-forth-pronto-uso-500ml-146091?utm_source=google&amp;utm_medium=flp&amp;gclid=CjwKCAjwzaSLBhBJEiwAJSRokgTGaVyeipml9fcivijC5W1dvIneBm_DHbiv2crdUsrHIHqtqRRPrBoC7GsQAvD_BwE</t>
  </si>
  <si>
    <t>Cobasi</t>
  </si>
  <si>
    <t>https://www.cobasi.com.br/fungicida-forth-pronto-uso-tecnutri-3863491/p?idsku=863491&amp;gclid=CjwKCAjwzaSLBhBJEiwAJSRokkrxo1FmTmMMtioAkmDTgnxHE-fxBVmiT1_dxrtzd6KZK4-B_ivdrRoCb7sQAvD_BwE</t>
  </si>
  <si>
    <t>Plantei</t>
  </si>
  <si>
    <t>https://www.plantei.com.br/defensivos/fungicida/forth-fungicida-a-base-de-cobre-500ml-pronto-para-uso?parceiro=3092</t>
  </si>
  <si>
    <t>OBSERVAÇÕES: rendimento de 100 ml/m²</t>
  </si>
  <si>
    <t>ITEM 07: Barra chata em aço (barra de 6,0 m) -  2 1/2 X1/2</t>
  </si>
  <si>
    <t>Ponto do Aço</t>
  </si>
  <si>
    <t>https://loja.pontodoaco.net/barra-chata-2-1-2x1-2-6m</t>
  </si>
  <si>
    <t>ArcelorMital</t>
  </si>
  <si>
    <t>https://loja.arcelormittal.com.br/barra-chata-2-1-2-x-1-2-6-metros/p</t>
  </si>
  <si>
    <t>Obramax</t>
  </si>
  <si>
    <t>https://www.obramax.com.br/barra-chata-aco-carbono-2x12-6m-89213635.html</t>
  </si>
  <si>
    <t>ITEM 08: Silicato de Etila (900 ml)</t>
  </si>
  <si>
    <t>Dental Cremer</t>
  </si>
  <si>
    <t>https://laboratorio.dentalcremer.com.br/binder-silicato-de-etila-40-defama-655124.html</t>
  </si>
  <si>
    <t>Maconequi</t>
  </si>
  <si>
    <t>https://www.dentalmaconequi.com.br/binder-silicato-de-etila-famethil-40-900-ml-defama/p</t>
  </si>
  <si>
    <t>Surya Dental</t>
  </si>
  <si>
    <t>https://www.suryadental.com.br/binder-silicato-de-etila-40-defama.html</t>
  </si>
  <si>
    <t>OBSERVAÇÕES: Considerado rendimento de 180ml/m²</t>
  </si>
</sst>
</file>

<file path=xl/styles.xml><?xml version="1.0" encoding="utf-8"?>
<styleSheet xmlns="http://schemas.openxmlformats.org/spreadsheetml/2006/main">
  <numFmts count="11">
    <numFmt numFmtId="176" formatCode="_-&quot;R$&quot;* #,##0.00_-;\-&quot;R$&quot;* #,##0.00_-;_-&quot;R$&quot;* &quot;-&quot;??_-;_-@_-"/>
    <numFmt numFmtId="177" formatCode="d/m/yyyy"/>
    <numFmt numFmtId="178" formatCode="&quot;R$ &quot;#,##0.00"/>
    <numFmt numFmtId="179" formatCode="_-* #,##0_-;\-* #,##0_-;_-* &quot;-&quot;_-;_-@_-"/>
    <numFmt numFmtId="180" formatCode="_(&quot;R$&quot;* #,##0.00_);_(&quot;R$&quot;* \(#,##0.00\);_(&quot;R$&quot;* \-??_);_(@_)"/>
    <numFmt numFmtId="181" formatCode="_-* #,##0.00_-;\-* #,##0.00_-;_-* \-??_-;_-@_-"/>
    <numFmt numFmtId="182" formatCode="_-* #,##0.00_-;\-* #,##0.00_-;_-* &quot;-&quot;??_-;_-@_-"/>
    <numFmt numFmtId="183" formatCode="_(* #,##0.00_);_(* \(#,##0.00\);_(* \-??_);_(@_)"/>
    <numFmt numFmtId="184" formatCode="&quot;R$ &quot;#,##0.00;&quot;-R$ &quot;#,##0.00"/>
    <numFmt numFmtId="185" formatCode="_-* #,##0.0000_-;\-* #,##0.0000_-;_-* \-????_-;_-@_-"/>
    <numFmt numFmtId="186" formatCode="_-* #,##0.000_-;\-* #,##0.000_-;_-* \-???_-;_-@_-"/>
  </numFmts>
  <fonts count="46">
    <font>
      <sz val="11"/>
      <color rgb="FF000000"/>
      <name val="Calibri"/>
      <charset val="134"/>
    </font>
    <font>
      <b/>
      <sz val="12"/>
      <color rgb="FF000000"/>
      <name val="Arial"/>
      <charset val="1"/>
    </font>
    <font>
      <b/>
      <sz val="10"/>
      <name val="Arial"/>
      <charset val="1"/>
    </font>
    <font>
      <sz val="10"/>
      <color rgb="FF000000"/>
      <name val="Arial"/>
      <charset val="1"/>
    </font>
    <font>
      <b/>
      <sz val="12"/>
      <name val="Arial"/>
      <charset val="1"/>
    </font>
    <font>
      <u/>
      <sz val="9"/>
      <color rgb="FF0000FF"/>
      <name val="Calibri"/>
      <charset val="1"/>
    </font>
    <font>
      <sz val="10"/>
      <name val="Arial"/>
      <charset val="1"/>
    </font>
    <font>
      <u/>
      <sz val="11"/>
      <color rgb="FF0000FF"/>
      <name val="Calibri"/>
      <charset val="1"/>
    </font>
    <font>
      <sz val="11"/>
      <color rgb="FF000000"/>
      <name val="Calibri"/>
      <charset val="1"/>
    </font>
    <font>
      <b/>
      <sz val="11"/>
      <color rgb="FF000000"/>
      <name val="Calibri"/>
      <charset val="1"/>
    </font>
    <font>
      <b/>
      <sz val="11"/>
      <name val="Calibri"/>
      <charset val="1"/>
    </font>
    <font>
      <sz val="11"/>
      <name val="Calibri"/>
      <charset val="1"/>
    </font>
    <font>
      <sz val="9"/>
      <color rgb="FF000000"/>
      <name val="Calibri"/>
      <charset val="1"/>
    </font>
    <font>
      <b/>
      <sz val="12"/>
      <name val="Calibri"/>
      <charset val="1"/>
    </font>
    <font>
      <i/>
      <sz val="10"/>
      <name val="Calibri"/>
      <charset val="1"/>
    </font>
    <font>
      <b/>
      <sz val="10"/>
      <color rgb="FF000000"/>
      <name val="Arial"/>
      <charset val="1"/>
    </font>
    <font>
      <i/>
      <sz val="10"/>
      <color rgb="FF000000"/>
      <name val="Arial"/>
      <charset val="1"/>
    </font>
    <font>
      <b/>
      <i/>
      <sz val="10"/>
      <color rgb="FF000000"/>
      <name val="Arial"/>
      <charset val="1"/>
    </font>
    <font>
      <b/>
      <sz val="11"/>
      <color rgb="FF000000"/>
      <name val="Arial"/>
      <charset val="1"/>
    </font>
    <font>
      <sz val="11"/>
      <color rgb="FF9C0006"/>
      <name val="Calibri"/>
      <charset val="0"/>
      <scheme val="minor"/>
    </font>
    <font>
      <b/>
      <sz val="11"/>
      <color rgb="FF3F3F3F"/>
      <name val="Calibri"/>
      <charset val="0"/>
      <scheme val="minor"/>
    </font>
    <font>
      <sz val="11"/>
      <color theme="0"/>
      <name val="Calibri"/>
      <charset val="0"/>
      <scheme val="minor"/>
    </font>
    <font>
      <sz val="11"/>
      <color theme="1"/>
      <name val="Calibri"/>
      <charset val="0"/>
      <scheme val="minor"/>
    </font>
    <font>
      <sz val="10"/>
      <name val="Arial"/>
      <charset val="134"/>
    </font>
    <font>
      <b/>
      <sz val="18"/>
      <color theme="3"/>
      <name val="Calibri"/>
      <charset val="134"/>
      <scheme val="minor"/>
    </font>
    <font>
      <u/>
      <sz val="11"/>
      <color rgb="FF800080"/>
      <name val="Calibri"/>
      <charset val="0"/>
      <scheme val="minor"/>
    </font>
    <font>
      <b/>
      <sz val="15"/>
      <color theme="3"/>
      <name val="Calibri"/>
      <charset val="134"/>
      <scheme val="minor"/>
    </font>
    <font>
      <sz val="12"/>
      <name val="Arial"/>
      <charset val="1"/>
    </font>
    <font>
      <b/>
      <sz val="18"/>
      <color rgb="FF003366"/>
      <name val="Cambria"/>
      <charset val="1"/>
    </font>
    <font>
      <i/>
      <sz val="10"/>
      <name val="Arial"/>
      <charset val="1"/>
    </font>
    <font>
      <sz val="11"/>
      <name val="Arial"/>
      <charset val="1"/>
    </font>
    <font>
      <b/>
      <sz val="24"/>
      <name val="Arial"/>
      <charset val="1"/>
    </font>
    <font>
      <sz val="11"/>
      <color rgb="FF3F3F76"/>
      <name val="Calibri"/>
      <charset val="0"/>
      <scheme val="minor"/>
    </font>
    <font>
      <b/>
      <sz val="11"/>
      <color rgb="FFFFFFFF"/>
      <name val="Calibri"/>
      <charset val="0"/>
      <scheme val="minor"/>
    </font>
    <font>
      <b/>
      <sz val="13"/>
      <color theme="3"/>
      <name val="Calibri"/>
      <charset val="134"/>
      <scheme val="minor"/>
    </font>
    <font>
      <sz val="11"/>
      <color theme="1"/>
      <name val="Calibri"/>
      <charset val="134"/>
      <scheme val="minor"/>
    </font>
    <font>
      <sz val="11"/>
      <color rgb="FFFF0000"/>
      <name val="Calibri"/>
      <charset val="0"/>
      <scheme val="minor"/>
    </font>
    <font>
      <i/>
      <sz val="11"/>
      <color rgb="FF7F7F7F"/>
      <name val="Calibri"/>
      <charset val="0"/>
      <scheme val="minor"/>
    </font>
    <font>
      <sz val="11"/>
      <color rgb="FFFA7D00"/>
      <name val="Calibri"/>
      <charset val="0"/>
      <scheme val="minor"/>
    </font>
    <font>
      <b/>
      <sz val="11"/>
      <color theme="3"/>
      <name val="Calibri"/>
      <charset val="134"/>
      <scheme val="minor"/>
    </font>
    <font>
      <sz val="18"/>
      <name val="Arial"/>
      <charset val="1"/>
    </font>
    <font>
      <u/>
      <sz val="7"/>
      <color rgb="FF0000FF"/>
      <name val="Arial"/>
      <charset val="1"/>
    </font>
    <font>
      <b/>
      <sz val="11"/>
      <color theme="1"/>
      <name val="Calibri"/>
      <charset val="0"/>
      <scheme val="minor"/>
    </font>
    <font>
      <sz val="11"/>
      <color rgb="FF006100"/>
      <name val="Calibri"/>
      <charset val="0"/>
      <scheme val="minor"/>
    </font>
    <font>
      <b/>
      <sz val="11"/>
      <color rgb="FFFA7D00"/>
      <name val="Calibri"/>
      <charset val="0"/>
      <scheme val="minor"/>
    </font>
    <font>
      <sz val="11"/>
      <color rgb="FF9C6500"/>
      <name val="Calibri"/>
      <charset val="0"/>
      <scheme val="minor"/>
    </font>
  </fonts>
  <fills count="38">
    <fill>
      <patternFill patternType="none"/>
    </fill>
    <fill>
      <patternFill patternType="gray125"/>
    </fill>
    <fill>
      <patternFill patternType="solid">
        <fgColor rgb="FFBFBFBF"/>
        <bgColor rgb="FFA6A6A6"/>
      </patternFill>
    </fill>
    <fill>
      <patternFill patternType="solid">
        <fgColor rgb="FFFFFFFF"/>
        <bgColor rgb="FFF2F2F2"/>
      </patternFill>
    </fill>
    <fill>
      <patternFill patternType="solid">
        <fgColor rgb="FFA6A6A6"/>
        <bgColor rgb="FFBFBFBF"/>
      </patternFill>
    </fill>
    <fill>
      <patternFill patternType="solid">
        <fgColor rgb="FFD9D9D9"/>
        <bgColor rgb="FFF2F2F2"/>
      </patternFill>
    </fill>
    <fill>
      <patternFill patternType="solid">
        <fgColor rgb="FFF2F2F2"/>
        <bgColor rgb="FFFFFFFF"/>
      </patternFill>
    </fill>
    <fill>
      <patternFill patternType="solid">
        <fgColor rgb="FFFFC7CE"/>
        <bgColor indexed="64"/>
      </patternFill>
    </fill>
    <fill>
      <patternFill patternType="solid">
        <fgColor rgb="FFF2F2F2"/>
        <bgColor indexed="64"/>
      </patternFill>
    </fill>
    <fill>
      <patternFill patternType="solid">
        <fgColor theme="6"/>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FCC99"/>
        <bgColor indexed="64"/>
      </patternFill>
    </fill>
    <fill>
      <patternFill patternType="solid">
        <fgColor rgb="FFA5A5A5"/>
        <bgColor indexed="64"/>
      </patternFill>
    </fill>
    <fill>
      <patternFill patternType="solid">
        <fgColor rgb="FFFFFFCC"/>
        <bgColor indexed="64"/>
      </patternFill>
    </fill>
    <fill>
      <patternFill patternType="solid">
        <fgColor theme="6"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4"/>
        <bgColor indexed="64"/>
      </patternFill>
    </fill>
    <fill>
      <patternFill patternType="solid">
        <fgColor rgb="FFC6EFCE"/>
        <bgColor indexed="64"/>
      </patternFill>
    </fill>
    <fill>
      <patternFill patternType="solid">
        <fgColor rgb="FFFFEB9C"/>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9"/>
        <bgColor indexed="64"/>
      </patternFill>
    </fill>
    <fill>
      <patternFill patternType="solid">
        <fgColor theme="8"/>
        <bgColor indexed="64"/>
      </patternFill>
    </fill>
    <fill>
      <patternFill patternType="solid">
        <fgColor theme="8" tint="0.599993896298105"/>
        <bgColor indexed="64"/>
      </patternFill>
    </fill>
  </fills>
  <borders count="54">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bottom/>
      <diagonal/>
    </border>
    <border>
      <left/>
      <right style="medium">
        <color auto="1"/>
      </right>
      <top style="medium">
        <color auto="1"/>
      </top>
      <bottom style="medium">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bottom style="hair">
        <color auto="1"/>
      </bottom>
      <diagonal/>
    </border>
    <border>
      <left style="medium">
        <color auto="1"/>
      </left>
      <right style="thin">
        <color auto="1"/>
      </right>
      <top/>
      <bottom style="thin">
        <color auto="1"/>
      </bottom>
      <diagonal/>
    </border>
    <border>
      <left style="thin">
        <color auto="1"/>
      </left>
      <right style="thin">
        <color auto="1"/>
      </right>
      <top style="hair">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70">
    <xf numFmtId="0" fontId="0" fillId="0" borderId="0"/>
    <xf numFmtId="0" fontId="22" fillId="10" borderId="0" applyNumberFormat="0" applyBorder="0" applyAlignment="0" applyProtection="0">
      <alignment vertical="center"/>
    </xf>
    <xf numFmtId="181" fontId="8" fillId="0" borderId="0" applyBorder="0" applyProtection="0"/>
    <xf numFmtId="179" fontId="23" fillId="0" borderId="0" applyBorder="0" applyAlignment="0" applyProtection="0"/>
    <xf numFmtId="182" fontId="23" fillId="0" borderId="0" applyBorder="0" applyAlignment="0" applyProtection="0"/>
    <xf numFmtId="0" fontId="2" fillId="3" borderId="0" applyBorder="0" applyProtection="0"/>
    <xf numFmtId="176" fontId="23" fillId="0" borderId="0" applyBorder="0" applyAlignment="0" applyProtection="0"/>
    <xf numFmtId="9" fontId="8" fillId="0" borderId="0" applyBorder="0" applyProtection="0"/>
    <xf numFmtId="0" fontId="27" fillId="0" borderId="0" applyBorder="0" applyProtection="0"/>
    <xf numFmtId="0" fontId="7" fillId="0" borderId="0" applyBorder="0" applyProtection="0"/>
    <xf numFmtId="0" fontId="21" fillId="15" borderId="0" applyNumberFormat="0" applyBorder="0" applyAlignment="0" applyProtection="0">
      <alignment vertical="center"/>
    </xf>
    <xf numFmtId="0" fontId="25" fillId="0" borderId="0" applyNumberFormat="0" applyFill="0" applyBorder="0" applyAlignment="0" applyProtection="0">
      <alignment vertical="center"/>
    </xf>
    <xf numFmtId="0" fontId="30" fillId="0" borderId="0"/>
    <xf numFmtId="0" fontId="33" fillId="17" borderId="49" applyNumberFormat="0" applyAlignment="0" applyProtection="0">
      <alignment vertical="center"/>
    </xf>
    <xf numFmtId="0" fontId="34" fillId="0" borderId="47" applyNumberFormat="0" applyFill="0" applyAlignment="0" applyProtection="0">
      <alignment vertical="center"/>
    </xf>
    <xf numFmtId="0" fontId="35" fillId="18" borderId="50" applyNumberFormat="0" applyFont="0" applyAlignment="0" applyProtection="0">
      <alignment vertical="center"/>
    </xf>
    <xf numFmtId="0" fontId="22" fillId="19" borderId="0" applyNumberFormat="0" applyBorder="0" applyAlignment="0" applyProtection="0">
      <alignment vertical="center"/>
    </xf>
    <xf numFmtId="0" fontId="36" fillId="0" borderId="0" applyNumberFormat="0" applyFill="0" applyBorder="0" applyAlignment="0" applyProtection="0">
      <alignment vertical="center"/>
    </xf>
    <xf numFmtId="0" fontId="6" fillId="3" borderId="0" applyBorder="0" applyProtection="0"/>
    <xf numFmtId="0" fontId="22" fillId="13" borderId="0" applyNumberFormat="0" applyBorder="0" applyAlignment="0" applyProtection="0">
      <alignment vertical="center"/>
    </xf>
    <xf numFmtId="0" fontId="24"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0" fillId="0" borderId="0"/>
    <xf numFmtId="0" fontId="26" fillId="0" borderId="47" applyNumberFormat="0" applyFill="0" applyAlignment="0" applyProtection="0">
      <alignment vertical="center"/>
    </xf>
    <xf numFmtId="0" fontId="39" fillId="0" borderId="52" applyNumberFormat="0" applyFill="0" applyAlignment="0" applyProtection="0">
      <alignment vertical="center"/>
    </xf>
    <xf numFmtId="0" fontId="41" fillId="0" borderId="0" applyBorder="0" applyProtection="0"/>
    <xf numFmtId="0" fontId="39" fillId="0" borderId="0" applyNumberFormat="0" applyFill="0" applyBorder="0" applyAlignment="0" applyProtection="0">
      <alignment vertical="center"/>
    </xf>
    <xf numFmtId="0" fontId="32" fillId="16" borderId="48" applyNumberFormat="0" applyAlignment="0" applyProtection="0">
      <alignment vertical="center"/>
    </xf>
    <xf numFmtId="0" fontId="21" fillId="23" borderId="0" applyNumberFormat="0" applyBorder="0" applyAlignment="0" applyProtection="0">
      <alignment vertical="center"/>
    </xf>
    <xf numFmtId="0" fontId="43" fillId="25" borderId="0" applyNumberFormat="0" applyBorder="0" applyAlignment="0" applyProtection="0">
      <alignment vertical="center"/>
    </xf>
    <xf numFmtId="0" fontId="20" fillId="8" borderId="46" applyNumberFormat="0" applyAlignment="0" applyProtection="0">
      <alignment vertical="center"/>
    </xf>
    <xf numFmtId="0" fontId="22" fillId="21" borderId="0" applyNumberFormat="0" applyBorder="0" applyAlignment="0" applyProtection="0">
      <alignment vertical="center"/>
    </xf>
    <xf numFmtId="0" fontId="44" fillId="8" borderId="48" applyNumberFormat="0" applyAlignment="0" applyProtection="0">
      <alignment vertical="center"/>
    </xf>
    <xf numFmtId="0" fontId="38" fillId="0" borderId="51" applyNumberFormat="0" applyFill="0" applyAlignment="0" applyProtection="0">
      <alignment vertical="center"/>
    </xf>
    <xf numFmtId="0" fontId="42" fillId="0" borderId="53" applyNumberFormat="0" applyFill="0" applyAlignment="0" applyProtection="0">
      <alignment vertical="center"/>
    </xf>
    <xf numFmtId="0" fontId="19" fillId="7" borderId="0" applyNumberFormat="0" applyBorder="0" applyAlignment="0" applyProtection="0">
      <alignment vertical="center"/>
    </xf>
    <xf numFmtId="0" fontId="45" fillId="26" borderId="0" applyNumberFormat="0" applyBorder="0" applyAlignment="0" applyProtection="0">
      <alignment vertical="center"/>
    </xf>
    <xf numFmtId="0" fontId="21" fillId="24" borderId="0" applyNumberFormat="0" applyBorder="0" applyAlignment="0" applyProtection="0">
      <alignment vertical="center"/>
    </xf>
    <xf numFmtId="0" fontId="6" fillId="0" borderId="0"/>
    <xf numFmtId="0" fontId="22" fillId="28" borderId="0" applyNumberFormat="0" applyBorder="0" applyAlignment="0" applyProtection="0">
      <alignment vertical="center"/>
    </xf>
    <xf numFmtId="0" fontId="21" fillId="12" borderId="0" applyNumberFormat="0" applyBorder="0" applyAlignment="0" applyProtection="0">
      <alignment vertical="center"/>
    </xf>
    <xf numFmtId="0" fontId="21" fillId="20" borderId="0" applyNumberFormat="0" applyBorder="0" applyAlignment="0" applyProtection="0">
      <alignment vertical="center"/>
    </xf>
    <xf numFmtId="0" fontId="22" fillId="22" borderId="0" applyNumberFormat="0" applyBorder="0" applyAlignment="0" applyProtection="0">
      <alignment vertical="center"/>
    </xf>
    <xf numFmtId="0" fontId="22" fillId="29" borderId="0" applyNumberFormat="0" applyBorder="0" applyAlignment="0" applyProtection="0">
      <alignment vertical="center"/>
    </xf>
    <xf numFmtId="0" fontId="21" fillId="31" borderId="0" applyNumberFormat="0" applyBorder="0" applyAlignment="0" applyProtection="0">
      <alignment vertical="center"/>
    </xf>
    <xf numFmtId="0" fontId="21" fillId="9"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xf numFmtId="0" fontId="22" fillId="30" borderId="0" applyNumberFormat="0" applyBorder="0" applyAlignment="0" applyProtection="0">
      <alignment vertical="center"/>
    </xf>
    <xf numFmtId="0" fontId="22" fillId="34" borderId="0" applyNumberFormat="0" applyBorder="0" applyAlignment="0" applyProtection="0">
      <alignment vertical="center"/>
    </xf>
    <xf numFmtId="0" fontId="21" fillId="36" borderId="0" applyNumberFormat="0" applyBorder="0" applyAlignment="0" applyProtection="0">
      <alignment vertical="center"/>
    </xf>
    <xf numFmtId="0" fontId="22" fillId="37" borderId="0" applyNumberFormat="0" applyBorder="0" applyAlignment="0" applyProtection="0">
      <alignment vertical="center"/>
    </xf>
    <xf numFmtId="0" fontId="21" fillId="11" borderId="0" applyNumberFormat="0" applyBorder="0" applyAlignment="0" applyProtection="0">
      <alignment vertical="center"/>
    </xf>
    <xf numFmtId="0" fontId="21" fillId="35" borderId="0" applyNumberFormat="0" applyBorder="0" applyAlignment="0" applyProtection="0">
      <alignment vertical="center"/>
    </xf>
    <xf numFmtId="0" fontId="22" fillId="27" borderId="0" applyNumberFormat="0" applyBorder="0" applyAlignment="0" applyProtection="0">
      <alignment vertical="center"/>
    </xf>
    <xf numFmtId="0" fontId="6" fillId="3" borderId="0" applyBorder="0" applyProtection="0"/>
    <xf numFmtId="0" fontId="21" fillId="14" borderId="0" applyNumberFormat="0" applyBorder="0" applyAlignment="0" applyProtection="0">
      <alignment vertical="center"/>
    </xf>
    <xf numFmtId="0" fontId="40" fillId="0" borderId="0" applyBorder="0" applyProtection="0"/>
    <xf numFmtId="0" fontId="2" fillId="3" borderId="0" applyBorder="0" applyProtection="0"/>
    <xf numFmtId="0" fontId="31" fillId="0" borderId="0" applyBorder="0" applyProtection="0"/>
    <xf numFmtId="0" fontId="2" fillId="0" borderId="0" applyBorder="0" applyProtection="0"/>
    <xf numFmtId="0" fontId="6" fillId="3" borderId="0" applyBorder="0" applyProtection="0"/>
    <xf numFmtId="0" fontId="29" fillId="0" borderId="0" applyBorder="0" applyProtection="0"/>
    <xf numFmtId="180" fontId="6" fillId="0" borderId="0" applyBorder="0" applyProtection="0"/>
    <xf numFmtId="9" fontId="6" fillId="0" borderId="0" applyBorder="0" applyProtection="0"/>
    <xf numFmtId="0" fontId="6" fillId="0" borderId="0" applyBorder="0" applyProtection="0"/>
    <xf numFmtId="0" fontId="6" fillId="0" borderId="0" applyBorder="0" applyProtection="0"/>
    <xf numFmtId="0" fontId="28" fillId="0" borderId="0" applyBorder="0" applyProtection="0"/>
    <xf numFmtId="183" fontId="6" fillId="0" borderId="0" applyBorder="0" applyProtection="0"/>
    <xf numFmtId="0" fontId="6" fillId="0" borderId="0" applyBorder="0" applyProtection="0"/>
  </cellStyleXfs>
  <cellXfs count="268">
    <xf numFmtId="0" fontId="0" fillId="0" borderId="0" xfId="0"/>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3" fillId="3" borderId="3" xfId="0" applyFont="1" applyFill="1" applyBorder="1" applyAlignment="1">
      <alignment horizontal="center" vertical="center"/>
    </xf>
    <xf numFmtId="0" fontId="4" fillId="2" borderId="4" xfId="0" applyFont="1" applyFill="1" applyBorder="1" applyAlignment="1">
      <alignment horizontal="center" vertical="center"/>
    </xf>
    <xf numFmtId="0" fontId="2" fillId="0" borderId="3" xfId="0" applyFont="1" applyBorder="1" applyAlignment="1">
      <alignment horizontal="left" vertical="center"/>
    </xf>
    <xf numFmtId="0" fontId="2" fillId="0" borderId="2" xfId="0" applyFont="1" applyBorder="1" applyAlignment="1">
      <alignment horizontal="left" vertical="center"/>
    </xf>
    <xf numFmtId="0" fontId="0" fillId="0" borderId="4" xfId="0" applyBorder="1" applyAlignment="1">
      <alignment horizontal="center"/>
    </xf>
    <xf numFmtId="0" fontId="2" fillId="4" borderId="1" xfId="38" applyFont="1" applyFill="1" applyBorder="1" applyAlignment="1">
      <alignment horizontal="left" vertical="center" wrapText="1"/>
    </xf>
    <xf numFmtId="0" fontId="2" fillId="4" borderId="4" xfId="38" applyFont="1" applyFill="1" applyBorder="1" applyAlignment="1">
      <alignment horizontal="center" vertical="center" wrapText="1"/>
    </xf>
    <xf numFmtId="178" fontId="2" fillId="5" borderId="5" xfId="38" applyNumberFormat="1" applyFont="1" applyFill="1" applyBorder="1" applyAlignment="1">
      <alignment horizontal="center" vertical="center" wrapText="1"/>
    </xf>
    <xf numFmtId="0" fontId="2" fillId="5" borderId="4" xfId="38" applyFont="1" applyFill="1" applyBorder="1" applyAlignment="1">
      <alignment horizontal="center" vertical="center" wrapText="1"/>
    </xf>
    <xf numFmtId="0" fontId="5" fillId="5" borderId="4" xfId="9" applyFont="1" applyFill="1" applyBorder="1" applyAlignment="1" applyProtection="1">
      <alignment horizontal="center" vertical="center" wrapText="1"/>
    </xf>
    <xf numFmtId="0" fontId="6" fillId="0" borderId="6" xfId="38" applyBorder="1" applyAlignment="1">
      <alignment horizontal="center" vertical="center" wrapText="1"/>
    </xf>
    <xf numFmtId="0" fontId="6" fillId="0" borderId="0" xfId="38" applyBorder="1" applyAlignment="1">
      <alignment horizontal="center" vertical="center" wrapText="1"/>
    </xf>
    <xf numFmtId="0" fontId="2" fillId="2" borderId="5" xfId="38" applyFont="1" applyFill="1" applyBorder="1" applyAlignment="1">
      <alignment horizontal="center" vertical="center" wrapText="1"/>
    </xf>
    <xf numFmtId="184" fontId="2" fillId="2" borderId="4" xfId="38" applyNumberFormat="1" applyFont="1" applyFill="1" applyBorder="1" applyAlignment="1">
      <alignment horizontal="center" vertical="center" wrapText="1"/>
    </xf>
    <xf numFmtId="0" fontId="2" fillId="2" borderId="4" xfId="38" applyFont="1" applyFill="1" applyBorder="1" applyAlignment="1">
      <alignment horizontal="left" vertical="center" wrapText="1"/>
    </xf>
    <xf numFmtId="177" fontId="2" fillId="5" borderId="4" xfId="38" applyNumberFormat="1" applyFont="1" applyFill="1" applyBorder="1" applyAlignment="1">
      <alignment horizontal="center" vertical="center" wrapText="1"/>
    </xf>
    <xf numFmtId="20" fontId="2" fillId="5" borderId="7" xfId="38" applyNumberFormat="1" applyFont="1" applyFill="1" applyBorder="1" applyAlignment="1">
      <alignment horizontal="center" vertical="center" wrapText="1"/>
    </xf>
    <xf numFmtId="0" fontId="6" fillId="0" borderId="8" xfId="38" applyBorder="1" applyAlignment="1">
      <alignment horizontal="center" vertical="center" wrapText="1"/>
    </xf>
    <xf numFmtId="0" fontId="7" fillId="5" borderId="4" xfId="9" applyFont="1" applyFill="1" applyBorder="1" applyAlignment="1" applyProtection="1">
      <alignment horizontal="center" vertical="center" wrapText="1"/>
    </xf>
    <xf numFmtId="0" fontId="8" fillId="0" borderId="0" xfId="0" applyFont="1" applyAlignment="1">
      <alignment vertical="center"/>
    </xf>
    <xf numFmtId="0" fontId="9" fillId="2" borderId="1" xfId="0" applyFont="1" applyFill="1" applyBorder="1" applyAlignment="1">
      <alignment horizontal="center" vertical="center"/>
    </xf>
    <xf numFmtId="0" fontId="10" fillId="2" borderId="2" xfId="0" applyFont="1" applyFill="1" applyBorder="1" applyAlignment="1">
      <alignment horizontal="center" vertical="center"/>
    </xf>
    <xf numFmtId="0" fontId="8" fillId="0" borderId="3" xfId="0" applyFont="1" applyBorder="1" applyAlignment="1">
      <alignment horizontal="center" vertical="center"/>
    </xf>
    <xf numFmtId="181" fontId="10" fillId="2" borderId="4" xfId="2" applyFont="1" applyFill="1" applyBorder="1" applyAlignment="1" applyProtection="1">
      <alignment horizontal="center" vertical="center"/>
    </xf>
    <xf numFmtId="1" fontId="10" fillId="0" borderId="3" xfId="0" applyNumberFormat="1" applyFont="1" applyBorder="1" applyAlignment="1">
      <alignment horizontal="left" vertical="center"/>
    </xf>
    <xf numFmtId="1" fontId="10" fillId="0" borderId="2" xfId="0" applyNumberFormat="1" applyFont="1" applyBorder="1" applyAlignment="1">
      <alignment horizontal="left" vertical="center"/>
    </xf>
    <xf numFmtId="0" fontId="10" fillId="2" borderId="1" xfId="0" applyFont="1" applyFill="1" applyBorder="1" applyAlignment="1">
      <alignment horizontal="left" vertical="center" wrapText="1"/>
    </xf>
    <xf numFmtId="0" fontId="10" fillId="0" borderId="9" xfId="38" applyFont="1" applyBorder="1" applyAlignment="1">
      <alignment horizontal="center" vertical="center" wrapText="1"/>
    </xf>
    <xf numFmtId="0" fontId="10" fillId="0" borderId="10" xfId="38" applyFont="1" applyBorder="1" applyAlignment="1">
      <alignment horizontal="center" vertical="center" wrapText="1"/>
    </xf>
    <xf numFmtId="0" fontId="11" fillId="0" borderId="9" xfId="38" applyFont="1" applyBorder="1" applyAlignment="1">
      <alignment horizontal="justify" vertical="center" wrapText="1"/>
    </xf>
    <xf numFmtId="181" fontId="11" fillId="0" borderId="11" xfId="68" applyNumberFormat="1" applyFont="1" applyBorder="1" applyAlignment="1" applyProtection="1">
      <alignment horizontal="right" vertical="center" wrapText="1"/>
    </xf>
    <xf numFmtId="0" fontId="11" fillId="0" borderId="10" xfId="68" applyNumberFormat="1" applyFont="1" applyBorder="1" applyAlignment="1" applyProtection="1">
      <alignment horizontal="center" vertical="center" wrapText="1"/>
    </xf>
    <xf numFmtId="181" fontId="11" fillId="0" borderId="10" xfId="68" applyNumberFormat="1" applyFont="1" applyBorder="1" applyAlignment="1" applyProtection="1">
      <alignment horizontal="right" vertical="center" wrapText="1"/>
    </xf>
    <xf numFmtId="0" fontId="8" fillId="0" borderId="10" xfId="0" applyFont="1" applyBorder="1" applyAlignment="1">
      <alignment horizontal="right" vertical="center"/>
    </xf>
    <xf numFmtId="0" fontId="11" fillId="0" borderId="12" xfId="9" applyFont="1" applyBorder="1" applyAlignment="1" applyProtection="1">
      <alignment horizontal="center" vertical="center" wrapText="1"/>
    </xf>
    <xf numFmtId="0" fontId="8" fillId="0" borderId="6" xfId="0" applyFont="1" applyBorder="1" applyAlignment="1">
      <alignment vertical="center"/>
    </xf>
    <xf numFmtId="0" fontId="8" fillId="0" borderId="0" xfId="0" applyFont="1" applyBorder="1" applyAlignment="1">
      <alignment vertical="center"/>
    </xf>
    <xf numFmtId="181" fontId="11" fillId="0" borderId="10" xfId="38" applyNumberFormat="1" applyFont="1" applyBorder="1" applyAlignment="1">
      <alignment horizontal="right" vertical="center" wrapText="1"/>
    </xf>
    <xf numFmtId="181" fontId="10" fillId="0" borderId="10" xfId="38" applyNumberFormat="1" applyFont="1" applyBorder="1" applyAlignment="1">
      <alignment horizontal="right" vertical="center" wrapText="1"/>
    </xf>
    <xf numFmtId="0" fontId="8" fillId="0" borderId="13" xfId="0" applyFont="1" applyBorder="1" applyAlignment="1">
      <alignment horizontal="center" vertical="center" wrapText="1"/>
    </xf>
    <xf numFmtId="10" fontId="11" fillId="0" borderId="10" xfId="64" applyNumberFormat="1" applyFont="1" applyBorder="1" applyAlignment="1" applyProtection="1">
      <alignment horizontal="center" vertical="center" wrapText="1"/>
    </xf>
    <xf numFmtId="181" fontId="11" fillId="0" borderId="10" xfId="38" applyNumberFormat="1" applyFont="1" applyBorder="1" applyAlignment="1">
      <alignment horizontal="center" vertical="center" wrapText="1"/>
    </xf>
    <xf numFmtId="10" fontId="11" fillId="0" borderId="10" xfId="38" applyNumberFormat="1" applyFont="1" applyBorder="1" applyAlignment="1">
      <alignment horizontal="center" vertical="center" wrapText="1"/>
    </xf>
    <xf numFmtId="0" fontId="8" fillId="0" borderId="14" xfId="0" applyFont="1" applyBorder="1" applyAlignment="1">
      <alignment horizontal="right" vertical="center"/>
    </xf>
    <xf numFmtId="181" fontId="11" fillId="0" borderId="14" xfId="38" applyNumberFormat="1" applyFont="1" applyBorder="1" applyAlignment="1">
      <alignment horizontal="center" vertical="center" wrapText="1"/>
    </xf>
    <xf numFmtId="181" fontId="10" fillId="0" borderId="14" xfId="38" applyNumberFormat="1" applyFont="1" applyBorder="1" applyAlignment="1">
      <alignment horizontal="center" vertical="center" wrapText="1"/>
    </xf>
    <xf numFmtId="0" fontId="8" fillId="0" borderId="4" xfId="0" applyFont="1" applyBorder="1" applyAlignment="1">
      <alignment horizontal="center" vertical="center"/>
    </xf>
    <xf numFmtId="0" fontId="8" fillId="0" borderId="15" xfId="0" applyFont="1" applyBorder="1" applyAlignment="1">
      <alignment vertical="center"/>
    </xf>
    <xf numFmtId="0" fontId="8" fillId="0" borderId="16" xfId="0" applyFont="1" applyBorder="1" applyAlignment="1">
      <alignment vertical="center"/>
    </xf>
    <xf numFmtId="0" fontId="8" fillId="0" borderId="17" xfId="0" applyFont="1" applyBorder="1" applyAlignment="1">
      <alignment horizontal="right" vertical="center"/>
    </xf>
    <xf numFmtId="181" fontId="10" fillId="0" borderId="17" xfId="38" applyNumberFormat="1" applyFont="1" applyBorder="1" applyAlignment="1">
      <alignment horizontal="right" vertical="center" wrapText="1"/>
    </xf>
    <xf numFmtId="181" fontId="11" fillId="0" borderId="17" xfId="38" applyNumberFormat="1" applyFont="1" applyBorder="1" applyAlignment="1">
      <alignment horizontal="right" vertical="center" wrapText="1"/>
    </xf>
    <xf numFmtId="0" fontId="8" fillId="0" borderId="10" xfId="0" applyFont="1" applyBorder="1" applyAlignment="1">
      <alignment horizontal="center" vertical="center" wrapText="1"/>
    </xf>
    <xf numFmtId="0" fontId="8" fillId="0" borderId="9" xfId="0" applyFont="1" applyBorder="1" applyAlignment="1">
      <alignment vertical="center" wrapText="1"/>
    </xf>
    <xf numFmtId="185" fontId="11" fillId="0" borderId="11" xfId="68" applyNumberFormat="1" applyFont="1" applyBorder="1" applyAlignment="1" applyProtection="1">
      <alignment horizontal="right" vertical="center" wrapText="1"/>
    </xf>
    <xf numFmtId="0" fontId="8" fillId="0" borderId="12" xfId="0" applyFont="1" applyBorder="1" applyAlignment="1">
      <alignment horizontal="center" vertical="center" wrapText="1"/>
    </xf>
    <xf numFmtId="0" fontId="8" fillId="0" borderId="18" xfId="0" applyFont="1" applyBorder="1" applyAlignment="1">
      <alignment horizontal="right" vertical="center"/>
    </xf>
    <xf numFmtId="181" fontId="11" fillId="0" borderId="18" xfId="38" applyNumberFormat="1" applyFont="1" applyBorder="1" applyAlignment="1">
      <alignment horizontal="right" vertical="center" wrapText="1"/>
    </xf>
    <xf numFmtId="181" fontId="10" fillId="0" borderId="18" xfId="38" applyNumberFormat="1" applyFont="1" applyBorder="1" applyAlignment="1">
      <alignment horizontal="right"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186" fontId="11" fillId="0" borderId="10" xfId="68" applyNumberFormat="1" applyFont="1" applyBorder="1" applyAlignment="1" applyProtection="1">
      <alignment horizontal="right" vertical="center" wrapText="1"/>
    </xf>
    <xf numFmtId="0" fontId="8" fillId="0" borderId="19" xfId="0" applyFont="1" applyBorder="1" applyAlignment="1">
      <alignment horizontal="center" vertical="center" wrapText="1"/>
    </xf>
    <xf numFmtId="181" fontId="11" fillId="0" borderId="10" xfId="38" applyNumberFormat="1" applyFont="1" applyBorder="1" applyAlignment="1">
      <alignment vertical="center" wrapText="1"/>
    </xf>
    <xf numFmtId="0" fontId="10" fillId="0" borderId="12" xfId="38" applyFont="1" applyBorder="1" applyAlignment="1">
      <alignment horizontal="center" vertical="center" wrapText="1"/>
    </xf>
    <xf numFmtId="0" fontId="11" fillId="0" borderId="12" xfId="68" applyNumberFormat="1" applyFont="1" applyBorder="1" applyAlignment="1" applyProtection="1">
      <alignment horizontal="right" vertical="center" wrapText="1"/>
    </xf>
    <xf numFmtId="0" fontId="8" fillId="0" borderId="12" xfId="0" applyFont="1" applyBorder="1" applyAlignment="1">
      <alignment vertical="center"/>
    </xf>
    <xf numFmtId="0" fontId="8" fillId="0" borderId="8" xfId="0" applyFont="1" applyBorder="1" applyAlignment="1">
      <alignment vertical="center" wrapText="1"/>
    </xf>
    <xf numFmtId="0" fontId="8" fillId="0" borderId="0" xfId="0" applyFont="1" applyAlignment="1">
      <alignment vertical="center" wrapText="1"/>
    </xf>
    <xf numFmtId="0" fontId="8" fillId="3" borderId="12" xfId="0" applyFont="1" applyFill="1" applyBorder="1" applyAlignment="1">
      <alignment horizontal="center" vertical="center" wrapText="1"/>
    </xf>
    <xf numFmtId="0" fontId="12" fillId="0" borderId="13" xfId="0" applyFont="1" applyBorder="1" applyAlignment="1">
      <alignment horizontal="center" vertical="center" wrapText="1"/>
    </xf>
    <xf numFmtId="181" fontId="11" fillId="0" borderId="10" xfId="68" applyNumberFormat="1" applyFont="1" applyBorder="1" applyAlignment="1" applyProtection="1">
      <alignment horizontal="left" vertical="center" wrapText="1"/>
    </xf>
    <xf numFmtId="181" fontId="11" fillId="0" borderId="10" xfId="68" applyNumberFormat="1" applyFont="1" applyBorder="1" applyAlignment="1" applyProtection="1">
      <alignment horizontal="center" vertical="center" wrapText="1"/>
    </xf>
    <xf numFmtId="10" fontId="11" fillId="0" borderId="10" xfId="38" applyNumberFormat="1" applyFont="1" applyBorder="1" applyAlignment="1">
      <alignment horizontal="right" vertical="center" wrapText="1"/>
    </xf>
    <xf numFmtId="181" fontId="11" fillId="0" borderId="17" xfId="38" applyNumberFormat="1" applyFont="1" applyBorder="1" applyAlignment="1">
      <alignment horizontal="center" vertical="center" wrapText="1"/>
    </xf>
    <xf numFmtId="0" fontId="3" fillId="0" borderId="0" xfId="0" applyFont="1" applyAlignment="1">
      <alignment vertical="center"/>
    </xf>
    <xf numFmtId="0" fontId="3" fillId="0" borderId="6" xfId="0" applyFont="1" applyBorder="1" applyAlignment="1">
      <alignment vertical="center"/>
    </xf>
    <xf numFmtId="0" fontId="3" fillId="0" borderId="0" xfId="0" applyFont="1" applyBorder="1" applyAlignment="1">
      <alignment vertical="center"/>
    </xf>
    <xf numFmtId="0" fontId="3" fillId="0" borderId="8" xfId="0" applyFont="1" applyBorder="1" applyAlignment="1">
      <alignment vertical="center"/>
    </xf>
    <xf numFmtId="181" fontId="2" fillId="2" borderId="4" xfId="2" applyFont="1" applyFill="1" applyBorder="1" applyAlignment="1" applyProtection="1">
      <alignment horizontal="center" vertical="center"/>
    </xf>
    <xf numFmtId="1" fontId="2" fillId="0" borderId="3" xfId="0" applyNumberFormat="1" applyFont="1" applyBorder="1" applyAlignment="1">
      <alignment horizontal="left" vertical="center"/>
    </xf>
    <xf numFmtId="1" fontId="2" fillId="0" borderId="21" xfId="0" applyNumberFormat="1" applyFont="1" applyBorder="1" applyAlignment="1">
      <alignment horizontal="left" vertical="center"/>
    </xf>
    <xf numFmtId="0" fontId="13" fillId="2" borderId="4" xfId="0" applyFont="1" applyFill="1" applyBorder="1" applyAlignment="1">
      <alignment horizontal="center" vertical="center" wrapText="1"/>
    </xf>
    <xf numFmtId="0" fontId="9" fillId="6" borderId="22" xfId="0" applyFont="1" applyFill="1" applyBorder="1" applyAlignment="1" applyProtection="1">
      <alignment horizontal="left"/>
      <protection hidden="1"/>
    </xf>
    <xf numFmtId="0" fontId="9" fillId="0" borderId="9" xfId="0" applyFont="1" applyBorder="1" applyAlignment="1" applyProtection="1">
      <alignment horizontal="center"/>
      <protection hidden="1"/>
    </xf>
    <xf numFmtId="0" fontId="9" fillId="0" borderId="10" xfId="0" applyFont="1" applyBorder="1" applyAlignment="1" applyProtection="1">
      <alignment horizontal="center"/>
      <protection hidden="1"/>
    </xf>
    <xf numFmtId="0" fontId="9" fillId="0" borderId="12" xfId="0" applyFont="1" applyBorder="1" applyAlignment="1" applyProtection="1">
      <alignment horizontal="center" wrapText="1"/>
      <protection hidden="1"/>
    </xf>
    <xf numFmtId="0" fontId="8" fillId="0" borderId="9" xfId="0" applyFont="1" applyBorder="1" applyAlignment="1" applyProtection="1">
      <alignment horizontal="center"/>
      <protection hidden="1"/>
    </xf>
    <xf numFmtId="0" fontId="8" fillId="0" borderId="10" xfId="0" applyFont="1" applyBorder="1" applyAlignment="1" applyProtection="1">
      <alignment horizontal="left" wrapText="1"/>
      <protection hidden="1"/>
    </xf>
    <xf numFmtId="2" fontId="0" fillId="0" borderId="12" xfId="7" applyNumberFormat="1" applyFont="1" applyBorder="1" applyAlignment="1" applyProtection="1">
      <alignment horizontal="center" wrapText="1"/>
      <protection hidden="1"/>
    </xf>
    <xf numFmtId="0" fontId="0" fillId="0" borderId="23" xfId="0" applyFont="1" applyBorder="1" applyAlignment="1" applyProtection="1">
      <protection hidden="1"/>
    </xf>
    <xf numFmtId="0" fontId="8" fillId="0" borderId="24" xfId="0" applyFont="1" applyBorder="1" applyAlignment="1" applyProtection="1">
      <protection hidden="1"/>
    </xf>
    <xf numFmtId="0" fontId="8" fillId="6" borderId="11" xfId="0" applyFont="1" applyFill="1" applyBorder="1" applyAlignment="1" applyProtection="1">
      <alignment horizontal="right"/>
      <protection hidden="1"/>
    </xf>
    <xf numFmtId="2" fontId="9" fillId="6" borderId="25" xfId="7" applyNumberFormat="1" applyFont="1" applyFill="1" applyBorder="1" applyAlignment="1" applyProtection="1">
      <alignment horizontal="center" wrapText="1"/>
      <protection hidden="1"/>
    </xf>
    <xf numFmtId="0" fontId="9" fillId="6" borderId="26" xfId="0" applyFont="1" applyFill="1" applyBorder="1" applyAlignment="1" applyProtection="1">
      <alignment horizontal="left"/>
      <protection hidden="1"/>
    </xf>
    <xf numFmtId="0" fontId="8" fillId="0" borderId="27" xfId="0" applyFont="1" applyBorder="1" applyAlignment="1" applyProtection="1">
      <alignment horizontal="center"/>
      <protection hidden="1"/>
    </xf>
    <xf numFmtId="0" fontId="8" fillId="0" borderId="28" xfId="0" applyFont="1" applyBorder="1" applyAlignment="1" applyProtection="1">
      <alignment horizontal="left"/>
      <protection hidden="1"/>
    </xf>
    <xf numFmtId="0" fontId="0" fillId="0" borderId="29" xfId="7" applyNumberFormat="1" applyFont="1" applyBorder="1" applyAlignment="1" applyProtection="1">
      <alignment horizontal="center" wrapText="1"/>
      <protection hidden="1"/>
    </xf>
    <xf numFmtId="0" fontId="8" fillId="0" borderId="30" xfId="0" applyFont="1" applyBorder="1" applyAlignment="1" applyProtection="1">
      <alignment horizontal="center"/>
      <protection hidden="1"/>
    </xf>
    <xf numFmtId="0" fontId="8" fillId="0" borderId="31" xfId="0" applyFont="1" applyBorder="1" applyAlignment="1" applyProtection="1">
      <alignment horizontal="left"/>
      <protection hidden="1"/>
    </xf>
    <xf numFmtId="0" fontId="0" fillId="0" borderId="32" xfId="7" applyNumberFormat="1" applyFont="1" applyBorder="1" applyAlignment="1" applyProtection="1">
      <alignment horizontal="center" wrapText="1"/>
      <protection hidden="1"/>
    </xf>
    <xf numFmtId="0" fontId="8" fillId="0" borderId="33" xfId="0" applyFont="1" applyBorder="1" applyAlignment="1" applyProtection="1">
      <alignment horizontal="center"/>
      <protection hidden="1"/>
    </xf>
    <xf numFmtId="0" fontId="8" fillId="0" borderId="34" xfId="0" applyFont="1" applyBorder="1" applyAlignment="1" applyProtection="1">
      <alignment horizontal="left"/>
      <protection hidden="1"/>
    </xf>
    <xf numFmtId="0" fontId="0" fillId="0" borderId="35" xfId="7" applyNumberFormat="1" applyFont="1" applyBorder="1" applyAlignment="1" applyProtection="1">
      <alignment horizontal="center" wrapText="1"/>
      <protection hidden="1"/>
    </xf>
    <xf numFmtId="0" fontId="8" fillId="0" borderId="23" xfId="0" applyFont="1" applyBorder="1" applyAlignment="1" applyProtection="1">
      <alignment horizontal="center"/>
      <protection hidden="1"/>
    </xf>
    <xf numFmtId="0" fontId="9" fillId="6" borderId="25" xfId="7" applyNumberFormat="1" applyFont="1" applyFill="1" applyBorder="1" applyAlignment="1" applyProtection="1">
      <alignment horizontal="center" wrapText="1"/>
      <protection hidden="1"/>
    </xf>
    <xf numFmtId="0" fontId="8" fillId="0" borderId="10" xfId="0" applyFont="1" applyBorder="1" applyAlignment="1" applyProtection="1">
      <alignment horizontal="left"/>
      <protection hidden="1"/>
    </xf>
    <xf numFmtId="0" fontId="11" fillId="0" borderId="12" xfId="7" applyNumberFormat="1" applyFont="1" applyBorder="1" applyAlignment="1" applyProtection="1">
      <alignment horizontal="center" wrapText="1"/>
      <protection hidden="1"/>
    </xf>
    <xf numFmtId="0" fontId="11" fillId="0" borderId="29" xfId="7" applyNumberFormat="1" applyFont="1" applyBorder="1" applyAlignment="1" applyProtection="1">
      <alignment horizontal="center" wrapText="1"/>
      <protection hidden="1"/>
    </xf>
    <xf numFmtId="0" fontId="11" fillId="0" borderId="35" xfId="7" applyNumberFormat="1" applyFont="1" applyBorder="1" applyAlignment="1" applyProtection="1">
      <alignment horizontal="center" wrapText="1"/>
      <protection hidden="1"/>
    </xf>
    <xf numFmtId="0" fontId="9" fillId="0" borderId="24" xfId="0" applyFont="1" applyBorder="1" applyAlignment="1" applyProtection="1">
      <protection hidden="1"/>
    </xf>
    <xf numFmtId="0" fontId="9" fillId="6" borderId="26" xfId="0" applyFont="1" applyFill="1" applyBorder="1" applyAlignment="1" applyProtection="1">
      <alignment wrapText="1"/>
      <protection hidden="1"/>
    </xf>
    <xf numFmtId="0" fontId="0" fillId="0" borderId="12" xfId="7" applyNumberFormat="1" applyFont="1" applyBorder="1" applyAlignment="1" applyProtection="1">
      <alignment horizontal="center" wrapText="1"/>
      <protection hidden="1"/>
    </xf>
    <xf numFmtId="0" fontId="8" fillId="0" borderId="36" xfId="0" applyFont="1" applyBorder="1" applyAlignment="1" applyProtection="1">
      <alignment wrapText="1"/>
      <protection hidden="1"/>
    </xf>
    <xf numFmtId="0" fontId="8" fillId="0" borderId="37" xfId="0" applyFont="1" applyBorder="1" applyAlignment="1" applyProtection="1">
      <alignment wrapText="1"/>
      <protection hidden="1"/>
    </xf>
    <xf numFmtId="0" fontId="8" fillId="6" borderId="38" xfId="0" applyFont="1" applyFill="1" applyBorder="1" applyAlignment="1" applyProtection="1">
      <alignment horizontal="right"/>
      <protection hidden="1"/>
    </xf>
    <xf numFmtId="0" fontId="9" fillId="6" borderId="39" xfId="7" applyNumberFormat="1" applyFont="1" applyFill="1" applyBorder="1" applyAlignment="1" applyProtection="1">
      <alignment horizontal="center" wrapText="1"/>
      <protection hidden="1"/>
    </xf>
    <xf numFmtId="0" fontId="9" fillId="2" borderId="15" xfId="0" applyFont="1" applyFill="1" applyBorder="1" applyAlignment="1" applyProtection="1">
      <alignment horizontal="center"/>
      <protection hidden="1"/>
    </xf>
    <xf numFmtId="0" fontId="9" fillId="2" borderId="16" xfId="0" applyFont="1" applyFill="1" applyBorder="1" applyAlignment="1" applyProtection="1">
      <alignment horizontal="center" vertical="center" wrapText="1"/>
      <protection hidden="1"/>
    </xf>
    <xf numFmtId="2" fontId="9" fillId="2" borderId="40" xfId="0" applyNumberFormat="1" applyFont="1" applyFill="1" applyBorder="1" applyAlignment="1" applyProtection="1">
      <alignment horizontal="center"/>
      <protection hidden="1"/>
    </xf>
    <xf numFmtId="49" fontId="2" fillId="2" borderId="26" xfId="0" applyNumberFormat="1" applyFont="1" applyFill="1" applyBorder="1" applyAlignment="1">
      <alignment horizontal="center" vertical="center"/>
    </xf>
    <xf numFmtId="0" fontId="3" fillId="0" borderId="41" xfId="0" applyFont="1" applyBorder="1" applyAlignment="1">
      <alignment horizontal="center" vertical="center"/>
    </xf>
    <xf numFmtId="0" fontId="14" fillId="0" borderId="4" xfId="0" applyFont="1" applyBorder="1" applyAlignment="1" applyProtection="1">
      <alignment horizontal="left" wrapText="1"/>
      <protection hidden="1"/>
    </xf>
    <xf numFmtId="0" fontId="15" fillId="0" borderId="0" xfId="0" applyFont="1" applyBorder="1" applyAlignment="1">
      <alignment horizontal="center" vertical="center"/>
    </xf>
    <xf numFmtId="0" fontId="16"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left" vertical="center" wrapText="1"/>
    </xf>
    <xf numFmtId="4" fontId="3" fillId="0" borderId="0" xfId="0" applyNumberFormat="1" applyFont="1" applyBorder="1" applyAlignment="1">
      <alignment horizontal="right" vertical="center"/>
    </xf>
    <xf numFmtId="0" fontId="3" fillId="0" borderId="4" xfId="0" applyFont="1" applyBorder="1" applyAlignment="1">
      <alignment horizontal="center" vertical="center"/>
    </xf>
    <xf numFmtId="0" fontId="2" fillId="2" borderId="4" xfId="0" applyFont="1" applyFill="1" applyBorder="1" applyAlignment="1">
      <alignment horizontal="center" vertical="center"/>
    </xf>
    <xf numFmtId="0" fontId="6" fillId="0" borderId="3" xfId="0" applyFont="1" applyBorder="1" applyAlignment="1">
      <alignment horizontal="center" vertical="center"/>
    </xf>
    <xf numFmtId="0" fontId="6" fillId="0" borderId="0" xfId="0" applyFont="1" applyBorder="1" applyAlignment="1">
      <alignment vertical="center" wrapText="1"/>
    </xf>
    <xf numFmtId="0" fontId="6" fillId="0" borderId="0" xfId="0" applyFont="1" applyBorder="1" applyAlignment="1">
      <alignment vertical="center"/>
    </xf>
    <xf numFmtId="0" fontId="3" fillId="0" borderId="21" xfId="0" applyFont="1" applyBorder="1" applyAlignment="1">
      <alignment horizontal="center" vertical="center"/>
    </xf>
    <xf numFmtId="0" fontId="15" fillId="5" borderId="9" xfId="0" applyFont="1" applyFill="1" applyBorder="1" applyAlignment="1">
      <alignment horizontal="center" vertical="center"/>
    </xf>
    <xf numFmtId="0" fontId="15" fillId="5" borderId="10" xfId="0" applyFont="1" applyFill="1" applyBorder="1" applyAlignment="1">
      <alignment horizontal="center" vertical="center" wrapText="1"/>
    </xf>
    <xf numFmtId="4" fontId="15" fillId="5" borderId="10" xfId="0" applyNumberFormat="1" applyFont="1" applyFill="1" applyBorder="1" applyAlignment="1">
      <alignment horizontal="center" vertical="center"/>
    </xf>
    <xf numFmtId="0" fontId="15" fillId="5" borderId="12" xfId="0" applyFont="1" applyFill="1" applyBorder="1" applyAlignment="1">
      <alignment horizontal="center" vertical="center"/>
    </xf>
    <xf numFmtId="0" fontId="15" fillId="4" borderId="12" xfId="0" applyFont="1" applyFill="1" applyBorder="1" applyAlignment="1">
      <alignment horizontal="center" vertical="center"/>
    </xf>
    <xf numFmtId="0" fontId="15" fillId="6" borderId="9" xfId="0" applyFont="1" applyFill="1" applyBorder="1" applyAlignment="1">
      <alignment horizontal="center" vertical="center"/>
    </xf>
    <xf numFmtId="0" fontId="15" fillId="6" borderId="10" xfId="0" applyFont="1" applyFill="1" applyBorder="1" applyAlignment="1">
      <alignment horizontal="left" vertical="center" wrapText="1"/>
    </xf>
    <xf numFmtId="4" fontId="3" fillId="6" borderId="10" xfId="0" applyNumberFormat="1" applyFont="1" applyFill="1" applyBorder="1" applyAlignment="1">
      <alignment horizontal="right" vertical="center" wrapText="1"/>
    </xf>
    <xf numFmtId="4" fontId="3" fillId="6" borderId="12" xfId="0" applyNumberFormat="1" applyFont="1" applyFill="1" applyBorder="1" applyAlignment="1">
      <alignment horizontal="center" vertical="center" wrapText="1"/>
    </xf>
    <xf numFmtId="0" fontId="15" fillId="0" borderId="9" xfId="0" applyFont="1" applyBorder="1" applyAlignment="1">
      <alignment horizontal="center" vertical="center"/>
    </xf>
    <xf numFmtId="0" fontId="15" fillId="0" borderId="10" xfId="0" applyFont="1" applyBorder="1" applyAlignment="1">
      <alignment horizontal="left" vertical="center" wrapText="1"/>
    </xf>
    <xf numFmtId="4" fontId="3" fillId="0" borderId="10" xfId="0" applyNumberFormat="1" applyFont="1" applyBorder="1" applyAlignment="1">
      <alignment horizontal="right" vertical="center" wrapText="1"/>
    </xf>
    <xf numFmtId="9" fontId="17" fillId="0" borderId="12" xfId="0" applyNumberFormat="1"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left" vertical="center" wrapText="1"/>
    </xf>
    <xf numFmtId="10" fontId="16" fillId="0" borderId="10" xfId="0" applyNumberFormat="1" applyFont="1" applyBorder="1" applyAlignment="1">
      <alignment horizontal="right" vertical="center" wrapText="1"/>
    </xf>
    <xf numFmtId="0" fontId="17" fillId="6" borderId="9" xfId="0" applyFont="1" applyFill="1" applyBorder="1" applyAlignment="1">
      <alignment horizontal="center" vertical="center"/>
    </xf>
    <xf numFmtId="9" fontId="16" fillId="6" borderId="12" xfId="0" applyNumberFormat="1" applyFont="1" applyFill="1" applyBorder="1" applyAlignment="1">
      <alignment horizontal="center" vertical="center"/>
    </xf>
    <xf numFmtId="0" fontId="3" fillId="0" borderId="26" xfId="0" applyFont="1" applyBorder="1" applyAlignment="1">
      <alignment horizontal="center" vertical="center"/>
    </xf>
    <xf numFmtId="0" fontId="15" fillId="4" borderId="9" xfId="0" applyFont="1" applyFill="1" applyBorder="1" applyAlignment="1">
      <alignment horizontal="center" vertical="center" wrapText="1"/>
    </xf>
    <xf numFmtId="4" fontId="15" fillId="4" borderId="12" xfId="0" applyNumberFormat="1" applyFont="1" applyFill="1" applyBorder="1" applyAlignment="1">
      <alignment horizontal="center" vertical="center"/>
    </xf>
    <xf numFmtId="0" fontId="15" fillId="6" borderId="9" xfId="0" applyFont="1" applyFill="1" applyBorder="1" applyAlignment="1">
      <alignment horizontal="center" vertical="center" wrapText="1"/>
    </xf>
    <xf numFmtId="0" fontId="3" fillId="6" borderId="10" xfId="0" applyFont="1" applyFill="1" applyBorder="1" applyAlignment="1">
      <alignment horizontal="center" vertical="center"/>
    </xf>
    <xf numFmtId="4" fontId="3" fillId="6" borderId="12" xfId="0" applyNumberFormat="1" applyFont="1" applyFill="1" applyBorder="1" applyAlignment="1">
      <alignment horizontal="center" vertical="center"/>
    </xf>
    <xf numFmtId="0" fontId="3" fillId="0" borderId="9" xfId="0" applyFont="1" applyBorder="1" applyAlignment="1">
      <alignment horizontal="center" vertical="center" wrapText="1"/>
    </xf>
    <xf numFmtId="4" fontId="3" fillId="0" borderId="10" xfId="0" applyNumberFormat="1" applyFont="1" applyBorder="1" applyAlignment="1">
      <alignment horizontal="right" vertical="center"/>
    </xf>
    <xf numFmtId="4" fontId="3" fillId="6" borderId="10" xfId="0" applyNumberFormat="1" applyFont="1" applyFill="1" applyBorder="1" applyAlignment="1">
      <alignment horizontal="right" vertical="center"/>
    </xf>
    <xf numFmtId="0" fontId="3" fillId="0" borderId="42" xfId="0" applyFont="1" applyBorder="1" applyAlignment="1">
      <alignment horizontal="center" vertical="center" wrapText="1"/>
    </xf>
    <xf numFmtId="4" fontId="3" fillId="0" borderId="17" xfId="0" applyNumberFormat="1" applyFont="1" applyBorder="1" applyAlignment="1">
      <alignment horizontal="right" vertical="center"/>
    </xf>
    <xf numFmtId="9" fontId="17" fillId="0" borderId="13" xfId="0" applyNumberFormat="1" applyFont="1" applyBorder="1" applyAlignment="1">
      <alignment horizontal="center" vertical="center"/>
    </xf>
    <xf numFmtId="0" fontId="3" fillId="0" borderId="0" xfId="0" applyFont="1" applyBorder="1" applyAlignment="1">
      <alignment horizontal="right" vertical="center" wrapText="1"/>
    </xf>
    <xf numFmtId="9" fontId="16" fillId="0" borderId="0" xfId="0" applyNumberFormat="1" applyFont="1" applyBorder="1" applyAlignment="1">
      <alignment horizontal="center" vertical="center"/>
    </xf>
    <xf numFmtId="0" fontId="10" fillId="0" borderId="0" xfId="0" applyFont="1" applyAlignment="1">
      <alignment horizontal="center"/>
    </xf>
    <xf numFmtId="0" fontId="11" fillId="0" borderId="0" xfId="0" applyFont="1" applyAlignment="1">
      <alignment horizontal="center"/>
    </xf>
    <xf numFmtId="0" fontId="10" fillId="0" borderId="0" xfId="0" applyFont="1" applyAlignment="1"/>
    <xf numFmtId="0" fontId="15" fillId="0" borderId="0" xfId="0" applyFont="1" applyAlignment="1">
      <alignment vertical="center"/>
    </xf>
    <xf numFmtId="0" fontId="15" fillId="0" borderId="0" xfId="0" applyFont="1" applyAlignment="1">
      <alignment horizontal="center" vertical="center"/>
    </xf>
    <xf numFmtId="0" fontId="3" fillId="0" borderId="0" xfId="0" applyFont="1" applyAlignment="1">
      <alignment horizontal="center" vertical="center"/>
    </xf>
    <xf numFmtId="0" fontId="1" fillId="3" borderId="0" xfId="0" applyFont="1" applyFill="1" applyBorder="1" applyAlignment="1">
      <alignment vertical="center"/>
    </xf>
    <xf numFmtId="0" fontId="2" fillId="3" borderId="0" xfId="0" applyFont="1" applyFill="1" applyBorder="1" applyAlignment="1">
      <alignment vertical="center"/>
    </xf>
    <xf numFmtId="0" fontId="3" fillId="3" borderId="6" xfId="0" applyFont="1" applyFill="1" applyBorder="1" applyAlignment="1">
      <alignment horizontal="center" vertical="center"/>
    </xf>
    <xf numFmtId="0" fontId="3" fillId="3" borderId="0" xfId="0" applyFont="1" applyFill="1" applyBorder="1" applyAlignment="1">
      <alignment horizontal="center" vertical="center"/>
    </xf>
    <xf numFmtId="0" fontId="3" fillId="3" borderId="8" xfId="0" applyFont="1" applyFill="1" applyBorder="1" applyAlignment="1">
      <alignment horizontal="center" vertical="center"/>
    </xf>
    <xf numFmtId="0" fontId="2" fillId="4" borderId="4" xfId="0" applyFont="1" applyFill="1" applyBorder="1" applyAlignment="1">
      <alignment horizontal="center" vertical="center"/>
    </xf>
    <xf numFmtId="0" fontId="2" fillId="0" borderId="1" xfId="0" applyFont="1" applyBorder="1" applyAlignment="1">
      <alignment horizontal="left" vertical="center"/>
    </xf>
    <xf numFmtId="0" fontId="15" fillId="0" borderId="4" xfId="0" applyFont="1" applyBorder="1" applyAlignment="1">
      <alignment horizontal="center" vertical="center"/>
    </xf>
    <xf numFmtId="0" fontId="15" fillId="2" borderId="5" xfId="0" applyFont="1" applyFill="1" applyBorder="1" applyAlignment="1">
      <alignment horizontal="right" vertical="center"/>
    </xf>
    <xf numFmtId="10" fontId="15" fillId="2" borderId="7" xfId="0" applyNumberFormat="1" applyFont="1" applyFill="1" applyBorder="1" applyAlignment="1">
      <alignment horizontal="left" vertical="center"/>
    </xf>
    <xf numFmtId="0" fontId="15" fillId="5" borderId="33" xfId="0" applyFont="1" applyFill="1" applyBorder="1" applyAlignment="1">
      <alignment horizontal="center" vertical="center"/>
    </xf>
    <xf numFmtId="0" fontId="15" fillId="5" borderId="18" xfId="0" applyFont="1" applyFill="1" applyBorder="1" applyAlignment="1">
      <alignment horizontal="center" vertical="center"/>
    </xf>
    <xf numFmtId="0" fontId="15" fillId="5" borderId="35" xfId="0" applyFont="1" applyFill="1" applyBorder="1" applyAlignment="1">
      <alignment horizontal="center" vertical="center"/>
    </xf>
    <xf numFmtId="4" fontId="15" fillId="5" borderId="10" xfId="0" applyNumberFormat="1" applyFont="1" applyFill="1" applyBorder="1" applyAlignment="1">
      <alignment horizontal="center" vertical="center" wrapText="1"/>
    </xf>
    <xf numFmtId="4" fontId="15" fillId="5" borderId="12" xfId="0" applyNumberFormat="1" applyFont="1" applyFill="1" applyBorder="1" applyAlignment="1">
      <alignment horizontal="center" vertical="center" wrapText="1"/>
    </xf>
    <xf numFmtId="0" fontId="15" fillId="0" borderId="10" xfId="0" applyFont="1" applyBorder="1" applyAlignment="1">
      <alignment vertical="center" wrapText="1"/>
    </xf>
    <xf numFmtId="4" fontId="3" fillId="0" borderId="10" xfId="0" applyNumberFormat="1" applyFont="1" applyBorder="1" applyAlignment="1">
      <alignment vertical="center"/>
    </xf>
    <xf numFmtId="4" fontId="3" fillId="0" borderId="12" xfId="0" applyNumberFormat="1" applyFont="1" applyBorder="1" applyAlignment="1">
      <alignment horizontal="right" vertical="center" wrapText="1"/>
    </xf>
    <xf numFmtId="0" fontId="15" fillId="0" borderId="43" xfId="0" applyFont="1" applyBorder="1" applyAlignment="1">
      <alignment horizontal="center" vertical="center"/>
    </xf>
    <xf numFmtId="0" fontId="15" fillId="0" borderId="14" xfId="0" applyFont="1" applyBorder="1" applyAlignment="1">
      <alignment vertical="center" wrapText="1"/>
    </xf>
    <xf numFmtId="0" fontId="15" fillId="4" borderId="42" xfId="0" applyFont="1" applyFill="1" applyBorder="1" applyAlignment="1">
      <alignment horizontal="center" vertical="center"/>
    </xf>
    <xf numFmtId="4" fontId="15" fillId="4" borderId="17" xfId="0" applyNumberFormat="1" applyFont="1" applyFill="1" applyBorder="1" applyAlignment="1">
      <alignment vertical="center"/>
    </xf>
    <xf numFmtId="4" fontId="15" fillId="4" borderId="13" xfId="0" applyNumberFormat="1" applyFont="1" applyFill="1" applyBorder="1" applyAlignment="1">
      <alignment vertical="center"/>
    </xf>
    <xf numFmtId="0" fontId="15" fillId="0" borderId="0" xfId="0" applyFont="1" applyBorder="1" applyAlignment="1">
      <alignment horizontal="right" vertical="center"/>
    </xf>
    <xf numFmtId="4" fontId="15" fillId="0" borderId="0" xfId="0" applyNumberFormat="1" applyFont="1" applyBorder="1" applyAlignment="1">
      <alignment vertical="center"/>
    </xf>
    <xf numFmtId="0" fontId="10" fillId="0" borderId="0" xfId="0" applyFont="1" applyAlignment="1">
      <alignment horizontal="center" vertical="center"/>
    </xf>
    <xf numFmtId="0" fontId="11" fillId="0" borderId="0" xfId="0" applyFont="1" applyAlignment="1">
      <alignment horizontal="center" vertical="center"/>
    </xf>
    <xf numFmtId="0" fontId="3" fillId="0" borderId="0" xfId="0" applyFont="1" applyBorder="1" applyAlignment="1">
      <alignment horizontal="left" vertical="center"/>
    </xf>
    <xf numFmtId="0" fontId="3" fillId="3" borderId="2" xfId="0" applyFont="1" applyFill="1" applyBorder="1" applyAlignment="1">
      <alignment horizontal="center" vertical="center"/>
    </xf>
    <xf numFmtId="0" fontId="2" fillId="0" borderId="22" xfId="0" applyFont="1" applyBorder="1" applyAlignment="1">
      <alignment horizontal="left" vertical="center"/>
    </xf>
    <xf numFmtId="0" fontId="2" fillId="0" borderId="26" xfId="0" applyFont="1" applyBorder="1" applyAlignment="1">
      <alignment horizontal="left" vertical="center"/>
    </xf>
    <xf numFmtId="0" fontId="2" fillId="0" borderId="41" xfId="0" applyFont="1" applyBorder="1" applyAlignment="1">
      <alignment horizontal="left" vertical="center"/>
    </xf>
    <xf numFmtId="0" fontId="15" fillId="4" borderId="4"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4" xfId="0" applyFont="1" applyFill="1" applyBorder="1" applyAlignment="1">
      <alignment horizontal="center" vertical="center" wrapText="1"/>
    </xf>
    <xf numFmtId="0" fontId="15" fillId="2" borderId="33" xfId="0" applyFont="1" applyFill="1" applyBorder="1" applyAlignment="1">
      <alignment horizontal="left" vertical="center"/>
    </xf>
    <xf numFmtId="0" fontId="15" fillId="2" borderId="44" xfId="0" applyFont="1" applyFill="1" applyBorder="1" applyAlignment="1">
      <alignment horizontal="left" vertical="center" wrapText="1"/>
    </xf>
    <xf numFmtId="4" fontId="15" fillId="2" borderId="35" xfId="0" applyNumberFormat="1" applyFont="1" applyFill="1" applyBorder="1" applyAlignment="1">
      <alignment horizontal="center" vertical="center"/>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wrapText="1"/>
    </xf>
    <xf numFmtId="4" fontId="15" fillId="5" borderId="12" xfId="0" applyNumberFormat="1" applyFont="1" applyFill="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0" xfId="0" applyFont="1" applyBorder="1" applyAlignment="1">
      <alignment horizontal="left" vertical="center" wrapText="1"/>
    </xf>
    <xf numFmtId="4" fontId="3" fillId="0" borderId="10" xfId="0" applyNumberFormat="1" applyFont="1" applyBorder="1" applyAlignment="1">
      <alignment horizontal="center" vertical="center"/>
    </xf>
    <xf numFmtId="4" fontId="3" fillId="0" borderId="12" xfId="0" applyNumberFormat="1" applyFont="1" applyBorder="1" applyAlignment="1">
      <alignment horizontal="center" vertical="center"/>
    </xf>
    <xf numFmtId="0" fontId="3" fillId="0" borderId="0" xfId="0" applyFont="1" applyBorder="1" applyAlignment="1">
      <alignment wrapText="1"/>
    </xf>
    <xf numFmtId="4" fontId="3" fillId="0" borderId="0" xfId="0" applyNumberFormat="1" applyFont="1" applyBorder="1" applyAlignment="1">
      <alignment horizontal="center" vertical="center"/>
    </xf>
    <xf numFmtId="0" fontId="15" fillId="3" borderId="10" xfId="0" applyFont="1" applyFill="1" applyBorder="1" applyAlignment="1">
      <alignment horizontal="left" vertical="center" wrapText="1"/>
    </xf>
    <xf numFmtId="0" fontId="6" fillId="3" borderId="10" xfId="0" applyFont="1" applyFill="1" applyBorder="1" applyAlignment="1">
      <alignment horizontal="left" vertical="top" wrapText="1"/>
    </xf>
    <xf numFmtId="0" fontId="3" fillId="0" borderId="12" xfId="0" applyFont="1" applyBorder="1" applyAlignment="1">
      <alignment horizontal="center" vertical="center" wrapText="1"/>
    </xf>
    <xf numFmtId="0" fontId="3" fillId="0" borderId="10" xfId="0" applyFont="1" applyBorder="1" applyAlignment="1">
      <alignment wrapText="1"/>
    </xf>
    <xf numFmtId="0" fontId="15" fillId="2" borderId="18" xfId="0" applyFont="1" applyFill="1" applyBorder="1" applyAlignment="1">
      <alignment horizontal="left" vertical="center" wrapText="1"/>
    </xf>
    <xf numFmtId="4" fontId="15" fillId="2" borderId="12" xfId="0" applyNumberFormat="1" applyFont="1" applyFill="1" applyBorder="1" applyAlignment="1">
      <alignment horizontal="center" vertical="center"/>
    </xf>
    <xf numFmtId="0" fontId="3" fillId="3" borderId="9" xfId="0" applyFont="1" applyFill="1" applyBorder="1" applyAlignment="1">
      <alignment horizontal="center" vertical="center"/>
    </xf>
    <xf numFmtId="0" fontId="15" fillId="3" borderId="10" xfId="0" applyFont="1" applyFill="1" applyBorder="1" applyAlignment="1">
      <alignment horizontal="left" vertical="center"/>
    </xf>
    <xf numFmtId="0" fontId="3" fillId="3" borderId="10" xfId="0" applyFont="1" applyFill="1" applyBorder="1" applyAlignment="1">
      <alignment horizontal="left" vertical="center" wrapText="1"/>
    </xf>
    <xf numFmtId="0" fontId="3" fillId="3" borderId="10" xfId="0" applyFont="1" applyFill="1" applyBorder="1" applyAlignment="1">
      <alignment horizontal="center" vertical="center" wrapText="1"/>
    </xf>
    <xf numFmtId="0" fontId="3" fillId="3" borderId="10" xfId="0" applyFont="1" applyFill="1" applyBorder="1" applyAlignment="1">
      <alignment horizontal="center" vertical="center"/>
    </xf>
    <xf numFmtId="0" fontId="6" fillId="0" borderId="10" xfId="0" applyFont="1" applyBorder="1" applyAlignment="1">
      <alignment horizontal="left" vertical="top" wrapText="1"/>
    </xf>
    <xf numFmtId="4" fontId="3" fillId="3" borderId="10" xfId="0" applyNumberFormat="1" applyFont="1" applyFill="1" applyBorder="1" applyAlignment="1">
      <alignment horizontal="center"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wrapText="1"/>
    </xf>
    <xf numFmtId="4" fontId="3" fillId="3" borderId="0" xfId="0" applyNumberFormat="1" applyFont="1" applyFill="1" applyBorder="1" applyAlignment="1">
      <alignment horizontal="center" vertical="center"/>
    </xf>
    <xf numFmtId="0" fontId="3" fillId="3" borderId="10" xfId="0" applyFont="1" applyFill="1" applyBorder="1" applyAlignment="1">
      <alignment wrapText="1"/>
    </xf>
    <xf numFmtId="2" fontId="3" fillId="3" borderId="10" xfId="0" applyNumberFormat="1" applyFont="1" applyFill="1" applyBorder="1" applyAlignment="1">
      <alignment horizontal="center" vertical="center" wrapText="1"/>
    </xf>
    <xf numFmtId="0" fontId="3" fillId="3" borderId="12" xfId="0" applyFont="1" applyFill="1" applyBorder="1" applyAlignment="1">
      <alignment horizontal="center" vertical="center" wrapText="1"/>
    </xf>
    <xf numFmtId="0" fontId="0" fillId="3" borderId="0" xfId="0" applyFill="1"/>
    <xf numFmtId="0" fontId="15" fillId="2" borderId="10" xfId="0" applyFont="1" applyFill="1" applyBorder="1" applyAlignment="1">
      <alignment horizontal="left" vertical="center"/>
    </xf>
    <xf numFmtId="0" fontId="3" fillId="0" borderId="14" xfId="0" applyFont="1" applyBorder="1" applyAlignment="1">
      <alignment horizontal="center" vertical="center"/>
    </xf>
    <xf numFmtId="4" fontId="3" fillId="0" borderId="14" xfId="0" applyNumberFormat="1" applyFont="1" applyBorder="1" applyAlignment="1">
      <alignment horizontal="center" vertical="center"/>
    </xf>
    <xf numFmtId="4" fontId="3" fillId="0" borderId="20" xfId="0" applyNumberFormat="1" applyFont="1" applyBorder="1" applyAlignment="1">
      <alignment horizontal="center" vertical="center"/>
    </xf>
    <xf numFmtId="0" fontId="15" fillId="3" borderId="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3" fillId="0" borderId="0" xfId="0" applyFont="1" applyBorder="1" applyAlignment="1">
      <alignment horizontal="right" vertical="center"/>
    </xf>
    <xf numFmtId="4" fontId="3" fillId="3" borderId="0" xfId="0" applyNumberFormat="1" applyFont="1" applyFill="1" applyBorder="1" applyAlignment="1">
      <alignment horizontal="right" vertical="center"/>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4" fontId="3" fillId="3" borderId="10" xfId="0" applyNumberFormat="1" applyFont="1" applyFill="1" applyBorder="1" applyAlignment="1">
      <alignment horizontal="right" vertical="center"/>
    </xf>
    <xf numFmtId="0" fontId="3" fillId="3" borderId="10" xfId="0" applyFont="1" applyFill="1" applyBorder="1" applyAlignment="1">
      <alignment horizontal="right" vertical="center" wrapText="1"/>
    </xf>
    <xf numFmtId="2" fontId="3" fillId="3" borderId="10" xfId="0" applyNumberFormat="1" applyFont="1" applyFill="1" applyBorder="1" applyAlignment="1">
      <alignment horizontal="right" vertical="center" wrapText="1"/>
    </xf>
    <xf numFmtId="4" fontId="15" fillId="2" borderId="18" xfId="0" applyNumberFormat="1" applyFont="1" applyFill="1" applyBorder="1" applyAlignment="1">
      <alignment horizontal="right" vertical="center"/>
    </xf>
    <xf numFmtId="4" fontId="15" fillId="2" borderId="35" xfId="0" applyNumberFormat="1" applyFont="1" applyFill="1" applyBorder="1" applyAlignment="1">
      <alignment horizontal="right" vertical="center"/>
    </xf>
    <xf numFmtId="4" fontId="15" fillId="5" borderId="10" xfId="0" applyNumberFormat="1" applyFont="1" applyFill="1" applyBorder="1" applyAlignment="1">
      <alignment horizontal="right" vertical="center"/>
    </xf>
    <xf numFmtId="4" fontId="15" fillId="5" borderId="12" xfId="0" applyNumberFormat="1" applyFont="1" applyFill="1" applyBorder="1" applyAlignment="1">
      <alignment horizontal="right" vertical="center"/>
    </xf>
    <xf numFmtId="4" fontId="3" fillId="0" borderId="12" xfId="0" applyNumberFormat="1" applyFont="1" applyBorder="1" applyAlignment="1">
      <alignment horizontal="right" vertical="center"/>
    </xf>
    <xf numFmtId="4" fontId="15" fillId="2" borderId="10" xfId="0" applyNumberFormat="1" applyFont="1" applyFill="1" applyBorder="1" applyAlignment="1">
      <alignment horizontal="right" vertical="center"/>
    </xf>
    <xf numFmtId="4" fontId="15" fillId="2" borderId="12" xfId="0" applyNumberFormat="1" applyFont="1" applyFill="1" applyBorder="1" applyAlignment="1">
      <alignment horizontal="right" vertical="center"/>
    </xf>
    <xf numFmtId="0" fontId="18" fillId="5" borderId="4" xfId="0" applyFont="1" applyFill="1" applyBorder="1" applyAlignment="1">
      <alignment horizontal="right" vertical="center" wrapText="1"/>
    </xf>
    <xf numFmtId="0" fontId="18" fillId="0" borderId="1" xfId="0" applyFont="1" applyBorder="1" applyAlignment="1">
      <alignment horizontal="right" vertical="center"/>
    </xf>
    <xf numFmtId="0" fontId="18" fillId="0" borderId="2" xfId="0" applyFont="1" applyBorder="1" applyAlignment="1">
      <alignment horizontal="right" vertical="center"/>
    </xf>
    <xf numFmtId="4" fontId="18" fillId="5" borderId="45" xfId="0" applyNumberFormat="1" applyFont="1" applyFill="1" applyBorder="1" applyAlignment="1">
      <alignment horizontal="right" vertical="center"/>
    </xf>
    <xf numFmtId="4" fontId="0" fillId="0" borderId="0" xfId="0" applyNumberFormat="1"/>
  </cellXfs>
  <cellStyles count="70">
    <cellStyle name="Normal" xfId="0" builtinId="0"/>
    <cellStyle name="40% - Accent1" xfId="1" builtinId="31"/>
    <cellStyle name="Comma" xfId="2" builtinId="3"/>
    <cellStyle name="Comma [0]" xfId="3" builtinId="6"/>
    <cellStyle name="Currency [0]" xfId="4" builtinId="7"/>
    <cellStyle name="Error 9" xfId="5"/>
    <cellStyle name="Currency" xfId="6" builtinId="4"/>
    <cellStyle name="Percent" xfId="7" builtinId="5"/>
    <cellStyle name="Heading 2 13" xfId="8"/>
    <cellStyle name="Hyperlink" xfId="9" builtinId="8"/>
    <cellStyle name="60% - Accent4" xfId="10" builtinId="44"/>
    <cellStyle name="Followed Hyperlink" xfId="11" builtinId="9"/>
    <cellStyle name="Normal 9" xfId="12"/>
    <cellStyle name="Check Cell" xfId="13" builtinId="23"/>
    <cellStyle name="Heading 2" xfId="14" builtinId="17"/>
    <cellStyle name="Note" xfId="15" builtinId="10"/>
    <cellStyle name="40% - Accent3" xfId="16" builtinId="39"/>
    <cellStyle name="Warning Text" xfId="17" builtinId="11"/>
    <cellStyle name="Accent 2 6" xfId="18"/>
    <cellStyle name="40% - Accent2" xfId="19" builtinId="35"/>
    <cellStyle name="Title" xfId="20" builtinId="15"/>
    <cellStyle name="CExplanatory Text" xfId="21" builtinId="53"/>
    <cellStyle name="Normal 8" xfId="22"/>
    <cellStyle name="Heading 1" xfId="23" builtinId="16"/>
    <cellStyle name="Heading 3" xfId="24" builtinId="18"/>
    <cellStyle name="Hiperlink 2" xfId="25"/>
    <cellStyle name="Heading 4" xfId="26" builtinId="19"/>
    <cellStyle name="Input" xfId="27" builtinId="20"/>
    <cellStyle name="60% - Accent3" xfId="28" builtinId="40"/>
    <cellStyle name="Good" xfId="29" builtinId="26"/>
    <cellStyle name="Output" xfId="30" builtinId="21"/>
    <cellStyle name="20% - Accent1" xfId="31" builtinId="30"/>
    <cellStyle name="Calculation" xfId="32" builtinId="22"/>
    <cellStyle name="Linked Cell" xfId="33" builtinId="24"/>
    <cellStyle name="Total" xfId="34" builtinId="25"/>
    <cellStyle name="Bad" xfId="35" builtinId="27"/>
    <cellStyle name="Neutral" xfId="36" builtinId="28"/>
    <cellStyle name="Accent1" xfId="37" builtinId="29"/>
    <cellStyle name="Normal 2" xfId="38"/>
    <cellStyle name="20% - Accent5" xfId="39" builtinId="46"/>
    <cellStyle name="60% - Accent1" xfId="40" builtinId="32"/>
    <cellStyle name="Accent2" xfId="41" builtinId="33"/>
    <cellStyle name="20% - Accent2" xfId="42" builtinId="34"/>
    <cellStyle name="20% - Accent6" xfId="43" builtinId="50"/>
    <cellStyle name="60% - Accent2" xfId="44" builtinId="36"/>
    <cellStyle name="Accent3" xfId="45" builtinId="37"/>
    <cellStyle name="20% - Accent3" xfId="46" builtinId="38"/>
    <cellStyle name="Accent4" xfId="47" builtinId="41"/>
    <cellStyle name="20% - Accent4" xfId="48" builtinId="42"/>
    <cellStyle name="40% - Accent4" xfId="49" builtinId="43"/>
    <cellStyle name="Accent5" xfId="50" builtinId="45"/>
    <cellStyle name="40% - Accent5" xfId="51" builtinId="47"/>
    <cellStyle name="60% - Accent5" xfId="52" builtinId="48"/>
    <cellStyle name="Accent6" xfId="53" builtinId="49"/>
    <cellStyle name="40% - Accent6" xfId="54" builtinId="51"/>
    <cellStyle name="Accent 1 5" xfId="55"/>
    <cellStyle name="60% - Accent6" xfId="56" builtinId="52"/>
    <cellStyle name="Heading 1 12" xfId="57"/>
    <cellStyle name="Accent 3 7" xfId="58"/>
    <cellStyle name="Heading 11" xfId="59"/>
    <cellStyle name="Accent 4" xfId="60"/>
    <cellStyle name="Bad 8" xfId="61"/>
    <cellStyle name="Footnote 10" xfId="62"/>
    <cellStyle name="Moeda 2" xfId="63"/>
    <cellStyle name="Porcentagem 2" xfId="64"/>
    <cellStyle name="Status 14" xfId="65"/>
    <cellStyle name="Text 15" xfId="66"/>
    <cellStyle name="Título 5" xfId="67"/>
    <cellStyle name="Vírgula 2" xfId="68"/>
    <cellStyle name="Warning 16" xfId="69"/>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FBFBF"/>
      <rgbColor rgb="00808080"/>
      <rgbColor rgb="009999FF"/>
      <rgbColor rgb="00993366"/>
      <rgbColor rgb="00F2F2F2"/>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A6A6A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4" Type="http://schemas.openxmlformats.org/officeDocument/2006/relationships/image" Target="../media/image25.png"/><Relationship Id="rId23" Type="http://schemas.openxmlformats.org/officeDocument/2006/relationships/image" Target="../media/image24.png"/><Relationship Id="rId22" Type="http://schemas.openxmlformats.org/officeDocument/2006/relationships/image" Target="../media/image23.png"/><Relationship Id="rId21" Type="http://schemas.openxmlformats.org/officeDocument/2006/relationships/image" Target="../media/image22.png"/><Relationship Id="rId20" Type="http://schemas.openxmlformats.org/officeDocument/2006/relationships/image" Target="../media/image21.png"/><Relationship Id="rId2" Type="http://schemas.openxmlformats.org/officeDocument/2006/relationships/image" Target="../media/image3.png"/><Relationship Id="rId19" Type="http://schemas.openxmlformats.org/officeDocument/2006/relationships/image" Target="../media/image20.png"/><Relationship Id="rId18" Type="http://schemas.openxmlformats.org/officeDocument/2006/relationships/image" Target="../media/image19.png"/><Relationship Id="rId17" Type="http://schemas.openxmlformats.org/officeDocument/2006/relationships/image" Target="../media/image18.png"/><Relationship Id="rId16" Type="http://schemas.openxmlformats.org/officeDocument/2006/relationships/image" Target="../media/image17.png"/><Relationship Id="rId15" Type="http://schemas.openxmlformats.org/officeDocument/2006/relationships/image" Target="../media/image16.png"/><Relationship Id="rId14" Type="http://schemas.openxmlformats.org/officeDocument/2006/relationships/image" Target="../media/image15.png"/><Relationship Id="rId13" Type="http://schemas.openxmlformats.org/officeDocument/2006/relationships/image" Target="../media/image14.png"/><Relationship Id="rId12" Type="http://schemas.openxmlformats.org/officeDocument/2006/relationships/image" Target="../media/image13.png"/><Relationship Id="rId11" Type="http://schemas.openxmlformats.org/officeDocument/2006/relationships/image" Target="../media/image12.png"/><Relationship Id="rId10"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295200</xdr:colOff>
      <xdr:row>35</xdr:row>
      <xdr:rowOff>104760</xdr:rowOff>
    </xdr:from>
    <xdr:to>
      <xdr:col>3</xdr:col>
      <xdr:colOff>1065600</xdr:colOff>
      <xdr:row>39</xdr:row>
      <xdr:rowOff>65520</xdr:rowOff>
    </xdr:to>
    <xdr:pic>
      <xdr:nvPicPr>
        <xdr:cNvPr id="2" name="Picture 1"/>
        <xdr:cNvPicPr/>
      </xdr:nvPicPr>
      <xdr:blipFill>
        <a:blip r:embed="rId1"/>
        <a:stretch>
          <a:fillRect/>
        </a:stretch>
      </xdr:blipFill>
      <xdr:spPr>
        <a:xfrm>
          <a:off x="294640" y="7114540"/>
          <a:ext cx="4988560" cy="751840"/>
        </a:xfrm>
        <a:prstGeom prst="rect">
          <a:avLst/>
        </a:prstGeom>
        <a:ln w="0">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40320</xdr:colOff>
      <xdr:row>11</xdr:row>
      <xdr:rowOff>44280</xdr:rowOff>
    </xdr:from>
    <xdr:to>
      <xdr:col>8</xdr:col>
      <xdr:colOff>562680</xdr:colOff>
      <xdr:row>22</xdr:row>
      <xdr:rowOff>46800</xdr:rowOff>
    </xdr:to>
    <xdr:pic>
      <xdr:nvPicPr>
        <xdr:cNvPr id="2" name="Imagem 1"/>
        <xdr:cNvPicPr/>
      </xdr:nvPicPr>
      <xdr:blipFill>
        <a:blip r:embed="rId1"/>
        <a:stretch>
          <a:fillRect/>
        </a:stretch>
      </xdr:blipFill>
      <xdr:spPr>
        <a:xfrm>
          <a:off x="1199515" y="2929890"/>
          <a:ext cx="4001135" cy="2098040"/>
        </a:xfrm>
        <a:prstGeom prst="rect">
          <a:avLst/>
        </a:prstGeom>
        <a:ln w="0">
          <a:noFill/>
        </a:ln>
      </xdr:spPr>
    </xdr:pic>
    <xdr:clientData/>
  </xdr:twoCellAnchor>
  <xdr:twoCellAnchor editAs="oneCell">
    <xdr:from>
      <xdr:col>2</xdr:col>
      <xdr:colOff>9360</xdr:colOff>
      <xdr:row>24</xdr:row>
      <xdr:rowOff>96480</xdr:rowOff>
    </xdr:from>
    <xdr:to>
      <xdr:col>9</xdr:col>
      <xdr:colOff>0</xdr:colOff>
      <xdr:row>35</xdr:row>
      <xdr:rowOff>86040</xdr:rowOff>
    </xdr:to>
    <xdr:pic>
      <xdr:nvPicPr>
        <xdr:cNvPr id="3" name="Imagem 2"/>
        <xdr:cNvPicPr/>
      </xdr:nvPicPr>
      <xdr:blipFill>
        <a:blip r:embed="rId2"/>
        <a:stretch>
          <a:fillRect/>
        </a:stretch>
      </xdr:blipFill>
      <xdr:spPr>
        <a:xfrm>
          <a:off x="1168400" y="6382385"/>
          <a:ext cx="4049395" cy="2085340"/>
        </a:xfrm>
        <a:prstGeom prst="rect">
          <a:avLst/>
        </a:prstGeom>
        <a:ln w="0">
          <a:noFill/>
        </a:ln>
      </xdr:spPr>
    </xdr:pic>
    <xdr:clientData/>
  </xdr:twoCellAnchor>
  <xdr:twoCellAnchor editAs="oneCell">
    <xdr:from>
      <xdr:col>2</xdr:col>
      <xdr:colOff>81360</xdr:colOff>
      <xdr:row>37</xdr:row>
      <xdr:rowOff>104760</xdr:rowOff>
    </xdr:from>
    <xdr:to>
      <xdr:col>9</xdr:col>
      <xdr:colOff>0</xdr:colOff>
      <xdr:row>48</xdr:row>
      <xdr:rowOff>95400</xdr:rowOff>
    </xdr:to>
    <xdr:pic>
      <xdr:nvPicPr>
        <xdr:cNvPr id="4" name="Imagem 3"/>
        <xdr:cNvPicPr/>
      </xdr:nvPicPr>
      <xdr:blipFill>
        <a:blip r:embed="rId3"/>
        <a:stretch>
          <a:fillRect/>
        </a:stretch>
      </xdr:blipFill>
      <xdr:spPr>
        <a:xfrm>
          <a:off x="1240790" y="9276715"/>
          <a:ext cx="3977005" cy="2086610"/>
        </a:xfrm>
        <a:prstGeom prst="rect">
          <a:avLst/>
        </a:prstGeom>
        <a:ln w="0">
          <a:noFill/>
        </a:ln>
      </xdr:spPr>
    </xdr:pic>
    <xdr:clientData/>
  </xdr:twoCellAnchor>
  <xdr:twoCellAnchor editAs="oneCell">
    <xdr:from>
      <xdr:col>1</xdr:col>
      <xdr:colOff>114480</xdr:colOff>
      <xdr:row>54</xdr:row>
      <xdr:rowOff>102600</xdr:rowOff>
    </xdr:from>
    <xdr:to>
      <xdr:col>9</xdr:col>
      <xdr:colOff>286560</xdr:colOff>
      <xdr:row>65</xdr:row>
      <xdr:rowOff>104400</xdr:rowOff>
    </xdr:to>
    <xdr:pic>
      <xdr:nvPicPr>
        <xdr:cNvPr id="5" name="Imagem 7"/>
        <xdr:cNvPicPr/>
      </xdr:nvPicPr>
      <xdr:blipFill>
        <a:blip r:embed="rId4"/>
        <a:stretch>
          <a:fillRect/>
        </a:stretch>
      </xdr:blipFill>
      <xdr:spPr>
        <a:xfrm>
          <a:off x="694055" y="13465810"/>
          <a:ext cx="4810125" cy="2097405"/>
        </a:xfrm>
        <a:prstGeom prst="rect">
          <a:avLst/>
        </a:prstGeom>
        <a:ln w="0">
          <a:noFill/>
        </a:ln>
      </xdr:spPr>
    </xdr:pic>
    <xdr:clientData/>
  </xdr:twoCellAnchor>
  <xdr:twoCellAnchor editAs="oneCell">
    <xdr:from>
      <xdr:col>0</xdr:col>
      <xdr:colOff>322560</xdr:colOff>
      <xdr:row>67</xdr:row>
      <xdr:rowOff>76320</xdr:rowOff>
    </xdr:from>
    <xdr:to>
      <xdr:col>9</xdr:col>
      <xdr:colOff>581760</xdr:colOff>
      <xdr:row>78</xdr:row>
      <xdr:rowOff>9360</xdr:rowOff>
    </xdr:to>
    <xdr:pic>
      <xdr:nvPicPr>
        <xdr:cNvPr id="6" name="Imagem 8"/>
        <xdr:cNvPicPr/>
      </xdr:nvPicPr>
      <xdr:blipFill>
        <a:blip r:embed="rId5"/>
        <a:stretch>
          <a:fillRect/>
        </a:stretch>
      </xdr:blipFill>
      <xdr:spPr>
        <a:xfrm>
          <a:off x="321945" y="17345025"/>
          <a:ext cx="5477510" cy="2028190"/>
        </a:xfrm>
        <a:prstGeom prst="rect">
          <a:avLst/>
        </a:prstGeom>
        <a:ln w="0">
          <a:noFill/>
        </a:ln>
      </xdr:spPr>
    </xdr:pic>
    <xdr:clientData/>
  </xdr:twoCellAnchor>
  <xdr:twoCellAnchor editAs="oneCell">
    <xdr:from>
      <xdr:col>0</xdr:col>
      <xdr:colOff>476280</xdr:colOff>
      <xdr:row>80</xdr:row>
      <xdr:rowOff>48240</xdr:rowOff>
    </xdr:from>
    <xdr:to>
      <xdr:col>9</xdr:col>
      <xdr:colOff>600840</xdr:colOff>
      <xdr:row>91</xdr:row>
      <xdr:rowOff>104760</xdr:rowOff>
    </xdr:to>
    <xdr:pic>
      <xdr:nvPicPr>
        <xdr:cNvPr id="7" name="Imagem 9"/>
        <xdr:cNvPicPr/>
      </xdr:nvPicPr>
      <xdr:blipFill>
        <a:blip r:embed="rId6"/>
        <a:stretch>
          <a:fillRect/>
        </a:stretch>
      </xdr:blipFill>
      <xdr:spPr>
        <a:xfrm>
          <a:off x="476250" y="20574000"/>
          <a:ext cx="5342255" cy="2152015"/>
        </a:xfrm>
        <a:prstGeom prst="rect">
          <a:avLst/>
        </a:prstGeom>
        <a:ln w="0">
          <a:noFill/>
        </a:ln>
      </xdr:spPr>
    </xdr:pic>
    <xdr:clientData/>
  </xdr:twoCellAnchor>
  <xdr:twoCellAnchor editAs="oneCell">
    <xdr:from>
      <xdr:col>0</xdr:col>
      <xdr:colOff>592920</xdr:colOff>
      <xdr:row>99</xdr:row>
      <xdr:rowOff>14400</xdr:rowOff>
    </xdr:from>
    <xdr:to>
      <xdr:col>9</xdr:col>
      <xdr:colOff>113400</xdr:colOff>
      <xdr:row>109</xdr:row>
      <xdr:rowOff>180720</xdr:rowOff>
    </xdr:to>
    <xdr:pic>
      <xdr:nvPicPr>
        <xdr:cNvPr id="8" name="Imagem 10"/>
        <xdr:cNvPicPr/>
      </xdr:nvPicPr>
      <xdr:blipFill>
        <a:blip r:embed="rId7"/>
        <a:stretch>
          <a:fillRect/>
        </a:stretch>
      </xdr:blipFill>
      <xdr:spPr>
        <a:xfrm>
          <a:off x="579755" y="24397970"/>
          <a:ext cx="4751070" cy="2071370"/>
        </a:xfrm>
        <a:prstGeom prst="rect">
          <a:avLst/>
        </a:prstGeom>
        <a:ln w="0">
          <a:noFill/>
        </a:ln>
      </xdr:spPr>
    </xdr:pic>
    <xdr:clientData/>
  </xdr:twoCellAnchor>
  <xdr:twoCellAnchor editAs="oneCell">
    <xdr:from>
      <xdr:col>0</xdr:col>
      <xdr:colOff>227520</xdr:colOff>
      <xdr:row>111</xdr:row>
      <xdr:rowOff>85680</xdr:rowOff>
    </xdr:from>
    <xdr:to>
      <xdr:col>10</xdr:col>
      <xdr:colOff>258120</xdr:colOff>
      <xdr:row>122</xdr:row>
      <xdr:rowOff>85320</xdr:rowOff>
    </xdr:to>
    <xdr:pic>
      <xdr:nvPicPr>
        <xdr:cNvPr id="9" name="Imagem 11"/>
        <xdr:cNvPicPr/>
      </xdr:nvPicPr>
      <xdr:blipFill>
        <a:blip r:embed="rId8"/>
        <a:stretch>
          <a:fillRect/>
        </a:stretch>
      </xdr:blipFill>
      <xdr:spPr>
        <a:xfrm>
          <a:off x="227330" y="27631390"/>
          <a:ext cx="5923915" cy="2095500"/>
        </a:xfrm>
        <a:prstGeom prst="rect">
          <a:avLst/>
        </a:prstGeom>
        <a:ln w="0">
          <a:noFill/>
        </a:ln>
      </xdr:spPr>
    </xdr:pic>
    <xdr:clientData/>
  </xdr:twoCellAnchor>
  <xdr:twoCellAnchor editAs="oneCell">
    <xdr:from>
      <xdr:col>1</xdr:col>
      <xdr:colOff>352440</xdr:colOff>
      <xdr:row>124</xdr:row>
      <xdr:rowOff>85320</xdr:rowOff>
    </xdr:from>
    <xdr:to>
      <xdr:col>9</xdr:col>
      <xdr:colOff>0</xdr:colOff>
      <xdr:row>134</xdr:row>
      <xdr:rowOff>181080</xdr:rowOff>
    </xdr:to>
    <xdr:pic>
      <xdr:nvPicPr>
        <xdr:cNvPr id="10" name="Imagem 12"/>
        <xdr:cNvPicPr/>
      </xdr:nvPicPr>
      <xdr:blipFill>
        <a:blip r:embed="rId9"/>
        <a:stretch>
          <a:fillRect/>
        </a:stretch>
      </xdr:blipFill>
      <xdr:spPr>
        <a:xfrm>
          <a:off x="932180" y="30346015"/>
          <a:ext cx="4285615" cy="2000885"/>
        </a:xfrm>
        <a:prstGeom prst="rect">
          <a:avLst/>
        </a:prstGeom>
        <a:ln w="0">
          <a:noFill/>
        </a:ln>
      </xdr:spPr>
    </xdr:pic>
    <xdr:clientData/>
  </xdr:twoCellAnchor>
  <xdr:twoCellAnchor editAs="oneCell">
    <xdr:from>
      <xdr:col>0</xdr:col>
      <xdr:colOff>361800</xdr:colOff>
      <xdr:row>141</xdr:row>
      <xdr:rowOff>95400</xdr:rowOff>
    </xdr:from>
    <xdr:to>
      <xdr:col>9</xdr:col>
      <xdr:colOff>341640</xdr:colOff>
      <xdr:row>152</xdr:row>
      <xdr:rowOff>95400</xdr:rowOff>
    </xdr:to>
    <xdr:pic>
      <xdr:nvPicPr>
        <xdr:cNvPr id="11" name="Imagem 13"/>
        <xdr:cNvPicPr/>
      </xdr:nvPicPr>
      <xdr:blipFill>
        <a:blip r:embed="rId10"/>
        <a:stretch>
          <a:fillRect/>
        </a:stretch>
      </xdr:blipFill>
      <xdr:spPr>
        <a:xfrm>
          <a:off x="361315" y="34623375"/>
          <a:ext cx="5198110" cy="2095500"/>
        </a:xfrm>
        <a:prstGeom prst="rect">
          <a:avLst/>
        </a:prstGeom>
        <a:ln w="0">
          <a:noFill/>
        </a:ln>
      </xdr:spPr>
    </xdr:pic>
    <xdr:clientData/>
  </xdr:twoCellAnchor>
  <xdr:twoCellAnchor editAs="oneCell">
    <xdr:from>
      <xdr:col>0</xdr:col>
      <xdr:colOff>152280</xdr:colOff>
      <xdr:row>155</xdr:row>
      <xdr:rowOff>59040</xdr:rowOff>
    </xdr:from>
    <xdr:to>
      <xdr:col>10</xdr:col>
      <xdr:colOff>69480</xdr:colOff>
      <xdr:row>163</xdr:row>
      <xdr:rowOff>189720</xdr:rowOff>
    </xdr:to>
    <xdr:pic>
      <xdr:nvPicPr>
        <xdr:cNvPr id="12" name="Imagem 14"/>
        <xdr:cNvPicPr/>
      </xdr:nvPicPr>
      <xdr:blipFill>
        <a:blip r:embed="rId11"/>
        <a:stretch>
          <a:fillRect/>
        </a:stretch>
      </xdr:blipFill>
      <xdr:spPr>
        <a:xfrm>
          <a:off x="151765" y="37653595"/>
          <a:ext cx="5810885" cy="1654810"/>
        </a:xfrm>
        <a:prstGeom prst="rect">
          <a:avLst/>
        </a:prstGeom>
        <a:ln w="0">
          <a:noFill/>
        </a:ln>
      </xdr:spPr>
    </xdr:pic>
    <xdr:clientData/>
  </xdr:twoCellAnchor>
  <xdr:twoCellAnchor editAs="oneCell">
    <xdr:from>
      <xdr:col>0</xdr:col>
      <xdr:colOff>329760</xdr:colOff>
      <xdr:row>167</xdr:row>
      <xdr:rowOff>162000</xdr:rowOff>
    </xdr:from>
    <xdr:to>
      <xdr:col>9</xdr:col>
      <xdr:colOff>538920</xdr:colOff>
      <xdr:row>177</xdr:row>
      <xdr:rowOff>142200</xdr:rowOff>
    </xdr:to>
    <xdr:pic>
      <xdr:nvPicPr>
        <xdr:cNvPr id="13" name="Imagem 15"/>
        <xdr:cNvPicPr/>
      </xdr:nvPicPr>
      <xdr:blipFill>
        <a:blip r:embed="rId12"/>
        <a:stretch>
          <a:fillRect/>
        </a:stretch>
      </xdr:blipFill>
      <xdr:spPr>
        <a:xfrm>
          <a:off x="329565" y="40290750"/>
          <a:ext cx="5426710" cy="1884680"/>
        </a:xfrm>
        <a:prstGeom prst="rect">
          <a:avLst/>
        </a:prstGeom>
        <a:ln w="0">
          <a:noFill/>
        </a:ln>
      </xdr:spPr>
    </xdr:pic>
    <xdr:clientData/>
  </xdr:twoCellAnchor>
  <xdr:twoCellAnchor editAs="oneCell">
    <xdr:from>
      <xdr:col>2</xdr:col>
      <xdr:colOff>38160</xdr:colOff>
      <xdr:row>184</xdr:row>
      <xdr:rowOff>83520</xdr:rowOff>
    </xdr:from>
    <xdr:to>
      <xdr:col>8</xdr:col>
      <xdr:colOff>313560</xdr:colOff>
      <xdr:row>194</xdr:row>
      <xdr:rowOff>142560</xdr:rowOff>
    </xdr:to>
    <xdr:pic>
      <xdr:nvPicPr>
        <xdr:cNvPr id="14" name="Imagem 16"/>
        <xdr:cNvPicPr/>
      </xdr:nvPicPr>
      <xdr:blipFill>
        <a:blip r:embed="rId13"/>
        <a:stretch>
          <a:fillRect/>
        </a:stretch>
      </xdr:blipFill>
      <xdr:spPr>
        <a:xfrm>
          <a:off x="1197610" y="44498260"/>
          <a:ext cx="3753485" cy="1964055"/>
        </a:xfrm>
        <a:prstGeom prst="rect">
          <a:avLst/>
        </a:prstGeom>
        <a:ln w="0">
          <a:noFill/>
        </a:ln>
      </xdr:spPr>
    </xdr:pic>
    <xdr:clientData/>
  </xdr:twoCellAnchor>
  <xdr:twoCellAnchor editAs="oneCell">
    <xdr:from>
      <xdr:col>0</xdr:col>
      <xdr:colOff>590400</xdr:colOff>
      <xdr:row>197</xdr:row>
      <xdr:rowOff>104760</xdr:rowOff>
    </xdr:from>
    <xdr:to>
      <xdr:col>9</xdr:col>
      <xdr:colOff>515880</xdr:colOff>
      <xdr:row>208</xdr:row>
      <xdr:rowOff>65880</xdr:rowOff>
    </xdr:to>
    <xdr:pic>
      <xdr:nvPicPr>
        <xdr:cNvPr id="15" name="Imagem 17"/>
        <xdr:cNvPicPr/>
      </xdr:nvPicPr>
      <xdr:blipFill>
        <a:blip r:embed="rId14"/>
        <a:stretch>
          <a:fillRect/>
        </a:stretch>
      </xdr:blipFill>
      <xdr:spPr>
        <a:xfrm>
          <a:off x="579755" y="47157640"/>
          <a:ext cx="5153660" cy="2056765"/>
        </a:xfrm>
        <a:prstGeom prst="rect">
          <a:avLst/>
        </a:prstGeom>
        <a:ln w="0">
          <a:noFill/>
        </a:ln>
      </xdr:spPr>
    </xdr:pic>
    <xdr:clientData/>
  </xdr:twoCellAnchor>
  <xdr:twoCellAnchor editAs="oneCell">
    <xdr:from>
      <xdr:col>0</xdr:col>
      <xdr:colOff>600120</xdr:colOff>
      <xdr:row>210</xdr:row>
      <xdr:rowOff>59400</xdr:rowOff>
    </xdr:from>
    <xdr:to>
      <xdr:col>9</xdr:col>
      <xdr:colOff>410400</xdr:colOff>
      <xdr:row>221</xdr:row>
      <xdr:rowOff>104760</xdr:rowOff>
    </xdr:to>
    <xdr:pic>
      <xdr:nvPicPr>
        <xdr:cNvPr id="16" name="Imagem 18"/>
        <xdr:cNvPicPr/>
      </xdr:nvPicPr>
      <xdr:blipFill>
        <a:blip r:embed="rId15"/>
        <a:stretch>
          <a:fillRect/>
        </a:stretch>
      </xdr:blipFill>
      <xdr:spPr>
        <a:xfrm>
          <a:off x="579755" y="50236755"/>
          <a:ext cx="5048250" cy="2140585"/>
        </a:xfrm>
        <a:prstGeom prst="rect">
          <a:avLst/>
        </a:prstGeom>
        <a:ln w="0">
          <a:noFill/>
        </a:ln>
      </xdr:spPr>
    </xdr:pic>
    <xdr:clientData/>
  </xdr:twoCellAnchor>
  <xdr:twoCellAnchor editAs="oneCell">
    <xdr:from>
      <xdr:col>0</xdr:col>
      <xdr:colOff>561960</xdr:colOff>
      <xdr:row>227</xdr:row>
      <xdr:rowOff>72720</xdr:rowOff>
    </xdr:from>
    <xdr:to>
      <xdr:col>9</xdr:col>
      <xdr:colOff>266400</xdr:colOff>
      <xdr:row>238</xdr:row>
      <xdr:rowOff>113760</xdr:rowOff>
    </xdr:to>
    <xdr:pic>
      <xdr:nvPicPr>
        <xdr:cNvPr id="17" name="Imagem 19"/>
        <xdr:cNvPicPr/>
      </xdr:nvPicPr>
      <xdr:blipFill>
        <a:blip r:embed="rId16"/>
        <a:stretch>
          <a:fillRect/>
        </a:stretch>
      </xdr:blipFill>
      <xdr:spPr>
        <a:xfrm>
          <a:off x="561340" y="54460140"/>
          <a:ext cx="4922520" cy="2136775"/>
        </a:xfrm>
        <a:prstGeom prst="rect">
          <a:avLst/>
        </a:prstGeom>
        <a:ln w="0">
          <a:noFill/>
        </a:ln>
      </xdr:spPr>
    </xdr:pic>
    <xdr:clientData/>
  </xdr:twoCellAnchor>
  <xdr:twoCellAnchor editAs="oneCell">
    <xdr:from>
      <xdr:col>1</xdr:col>
      <xdr:colOff>209520</xdr:colOff>
      <xdr:row>240</xdr:row>
      <xdr:rowOff>50760</xdr:rowOff>
    </xdr:from>
    <xdr:to>
      <xdr:col>9</xdr:col>
      <xdr:colOff>312480</xdr:colOff>
      <xdr:row>251</xdr:row>
      <xdr:rowOff>94320</xdr:rowOff>
    </xdr:to>
    <xdr:pic>
      <xdr:nvPicPr>
        <xdr:cNvPr id="18" name="Imagem 20"/>
        <xdr:cNvPicPr/>
      </xdr:nvPicPr>
      <xdr:blipFill>
        <a:blip r:embed="rId17"/>
        <a:stretch>
          <a:fillRect/>
        </a:stretch>
      </xdr:blipFill>
      <xdr:spPr>
        <a:xfrm>
          <a:off x="788670" y="57685940"/>
          <a:ext cx="4741545" cy="2139315"/>
        </a:xfrm>
        <a:prstGeom prst="rect">
          <a:avLst/>
        </a:prstGeom>
        <a:ln w="0">
          <a:noFill/>
        </a:ln>
      </xdr:spPr>
    </xdr:pic>
    <xdr:clientData/>
  </xdr:twoCellAnchor>
  <xdr:twoCellAnchor editAs="oneCell">
    <xdr:from>
      <xdr:col>1</xdr:col>
      <xdr:colOff>114120</xdr:colOff>
      <xdr:row>253</xdr:row>
      <xdr:rowOff>77040</xdr:rowOff>
    </xdr:from>
    <xdr:to>
      <xdr:col>9</xdr:col>
      <xdr:colOff>367200</xdr:colOff>
      <xdr:row>264</xdr:row>
      <xdr:rowOff>113400</xdr:rowOff>
    </xdr:to>
    <xdr:pic>
      <xdr:nvPicPr>
        <xdr:cNvPr id="19" name="Imagem 21"/>
        <xdr:cNvPicPr/>
      </xdr:nvPicPr>
      <xdr:blipFill>
        <a:blip r:embed="rId18"/>
        <a:stretch>
          <a:fillRect/>
        </a:stretch>
      </xdr:blipFill>
      <xdr:spPr>
        <a:xfrm>
          <a:off x="693420" y="60579635"/>
          <a:ext cx="4891405" cy="2131695"/>
        </a:xfrm>
        <a:prstGeom prst="rect">
          <a:avLst/>
        </a:prstGeom>
        <a:ln w="0">
          <a:noFill/>
        </a:ln>
      </xdr:spPr>
    </xdr:pic>
    <xdr:clientData/>
  </xdr:twoCellAnchor>
  <xdr:twoCellAnchor editAs="oneCell">
    <xdr:from>
      <xdr:col>1</xdr:col>
      <xdr:colOff>95400</xdr:colOff>
      <xdr:row>270</xdr:row>
      <xdr:rowOff>97200</xdr:rowOff>
    </xdr:from>
    <xdr:to>
      <xdr:col>9</xdr:col>
      <xdr:colOff>238680</xdr:colOff>
      <xdr:row>281</xdr:row>
      <xdr:rowOff>37800</xdr:rowOff>
    </xdr:to>
    <xdr:pic>
      <xdr:nvPicPr>
        <xdr:cNvPr id="20" name="Imagem 22"/>
        <xdr:cNvPicPr/>
      </xdr:nvPicPr>
      <xdr:blipFill>
        <a:blip r:embed="rId19"/>
        <a:stretch>
          <a:fillRect/>
        </a:stretch>
      </xdr:blipFill>
      <xdr:spPr>
        <a:xfrm>
          <a:off x="675005" y="64190880"/>
          <a:ext cx="4780915" cy="2035810"/>
        </a:xfrm>
        <a:prstGeom prst="rect">
          <a:avLst/>
        </a:prstGeom>
        <a:ln w="0">
          <a:noFill/>
        </a:ln>
      </xdr:spPr>
    </xdr:pic>
    <xdr:clientData/>
  </xdr:twoCellAnchor>
  <xdr:twoCellAnchor editAs="oneCell">
    <xdr:from>
      <xdr:col>1</xdr:col>
      <xdr:colOff>133200</xdr:colOff>
      <xdr:row>283</xdr:row>
      <xdr:rowOff>48240</xdr:rowOff>
    </xdr:from>
    <xdr:to>
      <xdr:col>8</xdr:col>
      <xdr:colOff>534240</xdr:colOff>
      <xdr:row>294</xdr:row>
      <xdr:rowOff>152280</xdr:rowOff>
    </xdr:to>
    <xdr:pic>
      <xdr:nvPicPr>
        <xdr:cNvPr id="21" name="Imagem 23"/>
        <xdr:cNvPicPr/>
      </xdr:nvPicPr>
      <xdr:blipFill>
        <a:blip r:embed="rId20"/>
        <a:stretch>
          <a:fillRect/>
        </a:stretch>
      </xdr:blipFill>
      <xdr:spPr>
        <a:xfrm>
          <a:off x="712470" y="66741675"/>
          <a:ext cx="4459605" cy="2199640"/>
        </a:xfrm>
        <a:prstGeom prst="rect">
          <a:avLst/>
        </a:prstGeom>
        <a:ln w="0">
          <a:noFill/>
        </a:ln>
      </xdr:spPr>
    </xdr:pic>
    <xdr:clientData/>
  </xdr:twoCellAnchor>
  <xdr:twoCellAnchor editAs="oneCell">
    <xdr:from>
      <xdr:col>1</xdr:col>
      <xdr:colOff>395640</xdr:colOff>
      <xdr:row>296</xdr:row>
      <xdr:rowOff>19080</xdr:rowOff>
    </xdr:from>
    <xdr:to>
      <xdr:col>8</xdr:col>
      <xdr:colOff>572040</xdr:colOff>
      <xdr:row>307</xdr:row>
      <xdr:rowOff>171360</xdr:rowOff>
    </xdr:to>
    <xdr:pic>
      <xdr:nvPicPr>
        <xdr:cNvPr id="22" name="Imagem 24"/>
        <xdr:cNvPicPr/>
      </xdr:nvPicPr>
      <xdr:blipFill>
        <a:blip r:embed="rId21"/>
        <a:stretch>
          <a:fillRect/>
        </a:stretch>
      </xdr:blipFill>
      <xdr:spPr>
        <a:xfrm>
          <a:off x="975360" y="69418200"/>
          <a:ext cx="4234180" cy="2247265"/>
        </a:xfrm>
        <a:prstGeom prst="rect">
          <a:avLst/>
        </a:prstGeom>
        <a:ln w="0">
          <a:noFill/>
        </a:ln>
      </xdr:spPr>
    </xdr:pic>
    <xdr:clientData/>
  </xdr:twoCellAnchor>
  <xdr:twoCellAnchor editAs="oneCell">
    <xdr:from>
      <xdr:col>1</xdr:col>
      <xdr:colOff>571320</xdr:colOff>
      <xdr:row>313</xdr:row>
      <xdr:rowOff>73440</xdr:rowOff>
    </xdr:from>
    <xdr:to>
      <xdr:col>8</xdr:col>
      <xdr:colOff>467280</xdr:colOff>
      <xdr:row>324</xdr:row>
      <xdr:rowOff>28800</xdr:rowOff>
    </xdr:to>
    <xdr:pic>
      <xdr:nvPicPr>
        <xdr:cNvPr id="23" name="Imagem 25"/>
        <xdr:cNvPicPr/>
      </xdr:nvPicPr>
      <xdr:blipFill>
        <a:blip r:embed="rId22"/>
        <a:stretch>
          <a:fillRect/>
        </a:stretch>
      </xdr:blipFill>
      <xdr:spPr>
        <a:xfrm>
          <a:off x="1150620" y="73120250"/>
          <a:ext cx="3954145" cy="2051050"/>
        </a:xfrm>
        <a:prstGeom prst="rect">
          <a:avLst/>
        </a:prstGeom>
        <a:ln w="0">
          <a:noFill/>
        </a:ln>
      </xdr:spPr>
    </xdr:pic>
    <xdr:clientData/>
  </xdr:twoCellAnchor>
  <xdr:twoCellAnchor editAs="oneCell">
    <xdr:from>
      <xdr:col>1</xdr:col>
      <xdr:colOff>228600</xdr:colOff>
      <xdr:row>339</xdr:row>
      <xdr:rowOff>100080</xdr:rowOff>
    </xdr:from>
    <xdr:to>
      <xdr:col>9</xdr:col>
      <xdr:colOff>172440</xdr:colOff>
      <xdr:row>350</xdr:row>
      <xdr:rowOff>152280</xdr:rowOff>
    </xdr:to>
    <xdr:pic>
      <xdr:nvPicPr>
        <xdr:cNvPr id="24" name="Imagem 26"/>
        <xdr:cNvPicPr/>
      </xdr:nvPicPr>
      <xdr:blipFill>
        <a:blip r:embed="rId23"/>
        <a:stretch>
          <a:fillRect/>
        </a:stretch>
      </xdr:blipFill>
      <xdr:spPr>
        <a:xfrm>
          <a:off x="808355" y="78576170"/>
          <a:ext cx="4581525" cy="2147570"/>
        </a:xfrm>
        <a:prstGeom prst="rect">
          <a:avLst/>
        </a:prstGeom>
        <a:ln w="0">
          <a:noFill/>
        </a:ln>
      </xdr:spPr>
    </xdr:pic>
    <xdr:clientData/>
  </xdr:twoCellAnchor>
  <xdr:twoCellAnchor editAs="oneCell">
    <xdr:from>
      <xdr:col>2</xdr:col>
      <xdr:colOff>190440</xdr:colOff>
      <xdr:row>326</xdr:row>
      <xdr:rowOff>92520</xdr:rowOff>
    </xdr:from>
    <xdr:to>
      <xdr:col>8</xdr:col>
      <xdr:colOff>200520</xdr:colOff>
      <xdr:row>337</xdr:row>
      <xdr:rowOff>18720</xdr:rowOff>
    </xdr:to>
    <xdr:pic>
      <xdr:nvPicPr>
        <xdr:cNvPr id="25" name="Imagem 27"/>
        <xdr:cNvPicPr/>
      </xdr:nvPicPr>
      <xdr:blipFill>
        <a:blip r:embed="rId24"/>
        <a:stretch>
          <a:fillRect/>
        </a:stretch>
      </xdr:blipFill>
      <xdr:spPr>
        <a:xfrm>
          <a:off x="1349375" y="75930125"/>
          <a:ext cx="3488690" cy="2021840"/>
        </a:xfrm>
        <a:prstGeom prst="rect">
          <a:avLst/>
        </a:prstGeom>
        <a:ln w="0">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9" Type="http://schemas.openxmlformats.org/officeDocument/2006/relationships/hyperlink" Target="https://www.canarinhoconstrucao.com.br/material-basico/areia/areia-po-de-pedra-m?parceiro=1580" TargetMode="External"/><Relationship Id="rId8" Type="http://schemas.openxmlformats.org/officeDocument/2006/relationships/hyperlink" Target="https://blocos-fantinato.lojaintegrada.com.br/po-de-pedra-m3?utm_source=Site&amp;utm_medium=GoogleMerchant&amp;utm_campaign=GoogleMerchant" TargetMode="External"/><Relationship Id="rId7" Type="http://schemas.openxmlformats.org/officeDocument/2006/relationships/hyperlink" Target="https://liell.com.br/po-de-brita" TargetMode="External"/><Relationship Id="rId6" Type="http://schemas.openxmlformats.org/officeDocument/2006/relationships/hyperlink" Target="https://www.americanas.com.br/produto/30429905?sellerId=9413191000198&amp;epar=bp_pl_00_go_bs_todas_geral_gmv&amp;opn=YSMESP&amp;WT.srch=1&amp;gclid=CjwKCAjwh5qLBhALEiwAioodswyHGj-CjLOJA9vScBpKSSv7PCsTGF5JzJg2IKbzsvLi9qGEGY_iwBoCc8EQAvD_BwE" TargetMode="External"/><Relationship Id="rId5" Type="http://schemas.openxmlformats.org/officeDocument/2006/relationships/hyperlink" Target="https://www.redelease.com.br/catalog/product/view/id/1645/s/resina-epoxi-transparente-com-endurecedor-01-kg/?gclid=CjwKCAjwh5qLBhALEiwAioodsxjq219PAbRyQhQsWvYjcShmCpOR8ff3CrSsw5SCbebVCalPUPmwqxoC3AEQAvD_BwE" TargetMode="External"/><Relationship Id="rId4" Type="http://schemas.openxmlformats.org/officeDocument/2006/relationships/hyperlink" Target="https://produto.mercadolivre.com.br/MLB-1603285544-escova-de-madeira-para-limpeza-de-tecidos-e-couro-condor-_JM" TargetMode="External"/><Relationship Id="rId3" Type="http://schemas.openxmlformats.org/officeDocument/2006/relationships/hyperlink" Target="https://www.elastobor.com.br/escova-de-roupas-condor-com-base-de-madeira-e-cerdas-macias/p?idsku=161637004&amp;gclid=CjwKCAjwj8eJBhA5EiwAg3z0m7tL9qGa8CswGfUgHCDpS5b_iwrXOLrTUUIRlskc-OTdn5MT6-KCqxoCf9EQAvD_BwE" TargetMode="External"/><Relationship Id="rId24" Type="http://schemas.openxmlformats.org/officeDocument/2006/relationships/hyperlink" Target="https://www.suryadental.com.br/binder-silicato-de-etila-40-defama.html" TargetMode="External"/><Relationship Id="rId23" Type="http://schemas.openxmlformats.org/officeDocument/2006/relationships/hyperlink" Target="https://www.dentalmaconequi.com.br/binder-silicato-de-etila-famethil-40-900-ml-defama/p" TargetMode="External"/><Relationship Id="rId22" Type="http://schemas.openxmlformats.org/officeDocument/2006/relationships/hyperlink" Target="https://laboratorio.dentalcremer.com.br/binder-silicato-de-etila-40-defama-655124.html" TargetMode="External"/><Relationship Id="rId21" Type="http://schemas.openxmlformats.org/officeDocument/2006/relationships/hyperlink" Target="https://www.obramax.com.br/barra-chata-aco-carbono-2x12-6m-89213635.html" TargetMode="External"/><Relationship Id="rId20" Type="http://schemas.openxmlformats.org/officeDocument/2006/relationships/hyperlink" Target="https://loja.arcelormittal.com.br/barra-chata-2-1-2-x-1-2-6-metros/p" TargetMode="External"/><Relationship Id="rId2" Type="http://schemas.openxmlformats.org/officeDocument/2006/relationships/hyperlink" Target="https://www.cobasi.com.br/escova-de-roupas-condor-com-base-de-madeira-e-cerdas-macias-900181645/p?idsku=900116405&amp;gclid=CjwKCAjwj8eJBhA5EiwAg3z0m7UZT53H6P0y6ffu6hKY94ca3HcVyHg-qzrw1a6fVVub7qdpO1G91BoCdqoQAvD_BwE" TargetMode="External"/><Relationship Id="rId19" Type="http://schemas.openxmlformats.org/officeDocument/2006/relationships/hyperlink" Target="https://loja.pontodoaco.net/barra-chata-2-1-2x1-2-6m" TargetMode="External"/><Relationship Id="rId18" Type="http://schemas.openxmlformats.org/officeDocument/2006/relationships/hyperlink" Target="https://www.plantei.com.br/defensivos/fungicida/forth-fungicida-a-base-de-cobre-500ml-pronto-para-uso?parceiro=3092" TargetMode="External"/><Relationship Id="rId17" Type="http://schemas.openxmlformats.org/officeDocument/2006/relationships/hyperlink" Target="https://www.cobasi.com.br/fungicida-forth-pronto-uso-tecnutri-3863491/p?idsku=863491&amp;gclid=CjwKCAjwzaSLBhBJEiwAJSRokkrxo1FmTmMMtioAkmDTgnxHE-fxBVmiT1_dxrtzd6KZK4-B_ivdrRoCb7sQAvD_BwE" TargetMode="External"/><Relationship Id="rId16" Type="http://schemas.openxmlformats.org/officeDocument/2006/relationships/hyperlink" Target="https://www.petz.com.br/produto/fungicida-forth-pronto-uso-500ml-146091?utm_source=google&amp;utm_medium=flp&amp;gclid=CjwKCAjwzaSLBhBJEiwAJSRokgTGaVyeipml9fcivijC5W1dvIneBm_DHbiv2crdUsrHIHqtqRRPrBoC7GsQAvD_BwE" TargetMode="External"/><Relationship Id="rId15" Type="http://schemas.openxmlformats.org/officeDocument/2006/relationships/hyperlink" Target="https://www.bomcultivo.com/herbicida-mademato-plus-pronto-uso?utm_source=google&amp;utm_medium=Shopping&amp;utm_campaign=herbicida-mademato-plus-pronto-uso&amp;inStock" TargetMode="External"/><Relationship Id="rId14" Type="http://schemas.openxmlformats.org/officeDocument/2006/relationships/hyperlink" Target="https://www.abaraujo.com/glifosato-mademato?parceiro=4551" TargetMode="External"/><Relationship Id="rId13" Type="http://schemas.openxmlformats.org/officeDocument/2006/relationships/hyperlink" Target="https://www.hiperfer.com.br/glifosato-mademato-plus-10-litro-pronto-uso-1-dipil?utm_source=google&amp;utm_medium=Shopping&amp;utm_campaign=glifosato-mademato-plus-10-litro-pronto-uso-1-dipil&amp;inStock" TargetMode="External"/><Relationship Id="rId12" Type="http://schemas.openxmlformats.org/officeDocument/2006/relationships/hyperlink" Target="https://produto.mercadolivre.com.br/MLB-1261929383-pedra-quartzito-serrada-15x30-mesclada-consultar-frete-_JM" TargetMode="External"/><Relationship Id="rId11" Type="http://schemas.openxmlformats.org/officeDocument/2006/relationships/hyperlink" Target="https://produto.mercadolivre.com.br/MLB-1153422366-pedra-so-tome-branca-serrada-premium-57x57-cm-_JM" TargetMode="External"/><Relationship Id="rId10" Type="http://schemas.openxmlformats.org/officeDocument/2006/relationships/hyperlink" Target="https://www.globalpedras.com.br/pedra-quartzito-serrada-tipo-exportacao?utm_source=Site&amp;utm_medium=GoogleMerchant&amp;utm_campaign=GoogleMerchant&amp;sku=T5HPGTRLC-clara" TargetMode="Externa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MJ74"/>
  <sheetViews>
    <sheetView zoomScale="89" zoomScaleNormal="89" topLeftCell="A63" workbookViewId="0">
      <selection activeCell="G33" sqref="G33"/>
    </sheetView>
  </sheetViews>
  <sheetFormatPr defaultColWidth="9.15238095238095" defaultRowHeight="15"/>
  <cols>
    <col min="1" max="1" width="8.85714285714286" style="202" customWidth="1"/>
    <col min="2" max="2" width="20.7142857142857" style="202" customWidth="1"/>
    <col min="3" max="3" width="24.5714285714286" style="128" customWidth="1"/>
    <col min="4" max="4" width="7.86666666666667" style="128" hidden="1" customWidth="1"/>
    <col min="5" max="5" width="57.152380952381" style="129" customWidth="1"/>
    <col min="6" max="6" width="9" style="128" customWidth="1"/>
    <col min="7" max="7" width="10" style="128" customWidth="1"/>
    <col min="8" max="8" width="17.5904761904762" style="249" customWidth="1"/>
    <col min="9" max="9" width="18.1333333333333" style="249" customWidth="1"/>
    <col min="10" max="10" width="23.152380952381" style="127" customWidth="1"/>
    <col min="11" max="11" width="10" style="128" customWidth="1"/>
    <col min="12" max="12" width="13.1428571428571" style="128" customWidth="1"/>
    <col min="13" max="1023" width="9.13333333333333" style="128"/>
  </cols>
  <sheetData>
    <row r="1" ht="15.75" spans="1:10">
      <c r="A1" s="1" t="s">
        <v>0</v>
      </c>
      <c r="B1" s="1"/>
      <c r="C1" s="1"/>
      <c r="D1" s="1"/>
      <c r="E1" s="1"/>
      <c r="F1" s="1"/>
      <c r="G1" s="1"/>
      <c r="H1" s="1"/>
      <c r="I1" s="1"/>
      <c r="J1" s="1"/>
    </row>
    <row r="2" ht="15.75" customHeight="1" spans="1:10">
      <c r="A2" s="2" t="s">
        <v>1</v>
      </c>
      <c r="B2" s="2"/>
      <c r="C2" s="2"/>
      <c r="D2" s="2"/>
      <c r="E2" s="2"/>
      <c r="F2" s="2"/>
      <c r="G2" s="2"/>
      <c r="H2" s="2"/>
      <c r="I2" s="2"/>
      <c r="J2" s="2"/>
    </row>
    <row r="3" ht="4.5" customHeight="1" spans="1:10">
      <c r="A3" s="203"/>
      <c r="B3" s="203"/>
      <c r="C3" s="203"/>
      <c r="D3" s="203"/>
      <c r="E3" s="203"/>
      <c r="F3" s="203"/>
      <c r="G3" s="203"/>
      <c r="H3" s="203"/>
      <c r="I3" s="203"/>
      <c r="J3" s="203"/>
    </row>
    <row r="4" customHeight="1" spans="1:10">
      <c r="A4" s="4" t="s">
        <v>2</v>
      </c>
      <c r="B4" s="4"/>
      <c r="C4" s="4"/>
      <c r="D4" s="4"/>
      <c r="E4" s="4"/>
      <c r="F4" s="4"/>
      <c r="G4" s="4"/>
      <c r="H4" s="4"/>
      <c r="I4" s="4"/>
      <c r="J4" s="4"/>
    </row>
    <row r="5" customHeight="1" spans="1:10">
      <c r="A5" s="204" t="s">
        <v>3</v>
      </c>
      <c r="B5" s="204"/>
      <c r="C5" s="204"/>
      <c r="D5" s="204"/>
      <c r="E5" s="204"/>
      <c r="F5" s="204"/>
      <c r="G5" s="204"/>
      <c r="H5" s="204"/>
      <c r="I5" s="204"/>
      <c r="J5" s="204"/>
    </row>
    <row r="6" customHeight="1" spans="1:10">
      <c r="A6" s="205" t="s">
        <v>4</v>
      </c>
      <c r="B6" s="205"/>
      <c r="C6" s="205"/>
      <c r="D6" s="205"/>
      <c r="E6" s="205"/>
      <c r="F6" s="205"/>
      <c r="G6" s="205"/>
      <c r="H6" s="205"/>
      <c r="I6" s="205"/>
      <c r="J6" s="205"/>
    </row>
    <row r="7" customHeight="1" spans="1:10">
      <c r="A7" s="206" t="s">
        <v>5</v>
      </c>
      <c r="B7" s="206"/>
      <c r="C7" s="206"/>
      <c r="D7" s="206"/>
      <c r="E7" s="206"/>
      <c r="F7" s="206"/>
      <c r="G7" s="206"/>
      <c r="H7" s="206"/>
      <c r="I7" s="206"/>
      <c r="J7" s="206"/>
    </row>
    <row r="8" s="126" customFormat="1" ht="20.25" customHeight="1" spans="1:10">
      <c r="A8" s="207" t="s">
        <v>6</v>
      </c>
      <c r="B8" s="207" t="s">
        <v>7</v>
      </c>
      <c r="C8" s="207" t="s">
        <v>8</v>
      </c>
      <c r="D8" s="208" t="s">
        <v>9</v>
      </c>
      <c r="E8" s="209" t="s">
        <v>10</v>
      </c>
      <c r="F8" s="207" t="s">
        <v>11</v>
      </c>
      <c r="G8" s="207" t="s">
        <v>12</v>
      </c>
      <c r="H8" s="207" t="s">
        <v>13</v>
      </c>
      <c r="I8" s="207" t="s">
        <v>14</v>
      </c>
      <c r="J8" s="207" t="s">
        <v>15</v>
      </c>
    </row>
    <row r="9" ht="12.75" customHeight="1" spans="1:10">
      <c r="A9" s="210">
        <v>1</v>
      </c>
      <c r="B9" s="227" t="s">
        <v>16</v>
      </c>
      <c r="C9" s="227"/>
      <c r="D9" s="227"/>
      <c r="E9" s="227"/>
      <c r="F9" s="227"/>
      <c r="G9" s="227"/>
      <c r="H9" s="227"/>
      <c r="I9" s="256"/>
      <c r="J9" s="257">
        <f>J21+J23</f>
        <v>33277.878137555</v>
      </c>
    </row>
    <row r="10" ht="2.25" hidden="1" customHeight="1" spans="1:10">
      <c r="A10" s="213" t="s">
        <v>17</v>
      </c>
      <c r="B10" s="214" t="s">
        <v>18</v>
      </c>
      <c r="C10" s="214"/>
      <c r="D10" s="214"/>
      <c r="E10" s="214"/>
      <c r="F10" s="214"/>
      <c r="G10" s="214"/>
      <c r="H10" s="214"/>
      <c r="I10" s="258">
        <f>SUM(I11:I20)</f>
        <v>0</v>
      </c>
      <c r="J10" s="259">
        <f>SUM(J11:J20)</f>
        <v>0</v>
      </c>
    </row>
    <row r="11" ht="25.5" hidden="1" spans="1:10">
      <c r="A11" s="216" t="s">
        <v>19</v>
      </c>
      <c r="B11" s="217" t="s">
        <v>20</v>
      </c>
      <c r="C11" s="217">
        <v>90770</v>
      </c>
      <c r="D11" s="217"/>
      <c r="E11" s="218" t="s">
        <v>21</v>
      </c>
      <c r="F11" s="217" t="s">
        <v>22</v>
      </c>
      <c r="G11" s="219"/>
      <c r="H11" s="162">
        <v>83.62</v>
      </c>
      <c r="I11" s="162">
        <f t="shared" ref="I11:I20" si="0">H11*G11</f>
        <v>0</v>
      </c>
      <c r="J11" s="260">
        <f t="shared" ref="J11:J20" si="1">I11*H11</f>
        <v>0</v>
      </c>
    </row>
    <row r="12" hidden="1" spans="1:10">
      <c r="A12" s="216" t="s">
        <v>23</v>
      </c>
      <c r="B12" s="217" t="s">
        <v>20</v>
      </c>
      <c r="C12" s="217">
        <v>90768</v>
      </c>
      <c r="D12" s="217"/>
      <c r="E12" s="218" t="s">
        <v>24</v>
      </c>
      <c r="F12" s="217" t="s">
        <v>22</v>
      </c>
      <c r="G12" s="219"/>
      <c r="H12" s="162">
        <v>61.58</v>
      </c>
      <c r="I12" s="162">
        <f t="shared" si="0"/>
        <v>0</v>
      </c>
      <c r="J12" s="260">
        <f t="shared" si="1"/>
        <v>0</v>
      </c>
    </row>
    <row r="13" hidden="1" spans="1:10">
      <c r="A13" s="216" t="s">
        <v>25</v>
      </c>
      <c r="B13" s="217" t="s">
        <v>20</v>
      </c>
      <c r="C13" s="217">
        <v>90780</v>
      </c>
      <c r="D13" s="217"/>
      <c r="E13" s="218" t="s">
        <v>26</v>
      </c>
      <c r="F13" s="217" t="s">
        <v>22</v>
      </c>
      <c r="G13" s="219"/>
      <c r="H13" s="162">
        <v>39.35</v>
      </c>
      <c r="I13" s="162">
        <f t="shared" si="0"/>
        <v>0</v>
      </c>
      <c r="J13" s="260">
        <f t="shared" si="1"/>
        <v>0</v>
      </c>
    </row>
    <row r="14" hidden="1" spans="1:10">
      <c r="A14" s="216" t="s">
        <v>27</v>
      </c>
      <c r="B14" s="217" t="s">
        <v>20</v>
      </c>
      <c r="C14" s="217">
        <v>90780</v>
      </c>
      <c r="D14" s="217"/>
      <c r="E14" s="218" t="s">
        <v>28</v>
      </c>
      <c r="F14" s="217" t="s">
        <v>22</v>
      </c>
      <c r="G14" s="219"/>
      <c r="H14" s="162">
        <v>39.35</v>
      </c>
      <c r="I14" s="162">
        <f t="shared" si="0"/>
        <v>0</v>
      </c>
      <c r="J14" s="260">
        <f t="shared" si="1"/>
        <v>0</v>
      </c>
    </row>
    <row r="15" hidden="1" spans="1:10">
      <c r="A15" s="216" t="s">
        <v>29</v>
      </c>
      <c r="B15" s="217" t="s">
        <v>20</v>
      </c>
      <c r="C15" s="217">
        <v>88255</v>
      </c>
      <c r="D15" s="217"/>
      <c r="E15" s="218" t="s">
        <v>30</v>
      </c>
      <c r="F15" s="217" t="s">
        <v>22</v>
      </c>
      <c r="G15" s="219"/>
      <c r="H15" s="162">
        <v>23.94</v>
      </c>
      <c r="I15" s="162">
        <f t="shared" si="0"/>
        <v>0</v>
      </c>
      <c r="J15" s="260">
        <f t="shared" si="1"/>
        <v>0</v>
      </c>
    </row>
    <row r="16" hidden="1" spans="1:10">
      <c r="A16" s="216" t="s">
        <v>31</v>
      </c>
      <c r="B16" s="217" t="s">
        <v>20</v>
      </c>
      <c r="C16" s="217">
        <v>90766</v>
      </c>
      <c r="D16" s="217"/>
      <c r="E16" s="218" t="s">
        <v>32</v>
      </c>
      <c r="F16" s="217" t="s">
        <v>22</v>
      </c>
      <c r="G16" s="219"/>
      <c r="H16" s="162">
        <v>12.71</v>
      </c>
      <c r="I16" s="162">
        <f t="shared" si="0"/>
        <v>0</v>
      </c>
      <c r="J16" s="260">
        <f t="shared" si="1"/>
        <v>0</v>
      </c>
    </row>
    <row r="17" hidden="1" spans="1:10">
      <c r="A17" s="216" t="s">
        <v>33</v>
      </c>
      <c r="B17" s="217" t="s">
        <v>20</v>
      </c>
      <c r="C17" s="217">
        <v>90767</v>
      </c>
      <c r="D17" s="217"/>
      <c r="E17" s="218" t="s">
        <v>34</v>
      </c>
      <c r="F17" s="217" t="s">
        <v>22</v>
      </c>
      <c r="G17" s="219"/>
      <c r="H17" s="162">
        <v>10.43</v>
      </c>
      <c r="I17" s="162">
        <f t="shared" si="0"/>
        <v>0</v>
      </c>
      <c r="J17" s="260">
        <f t="shared" si="1"/>
        <v>0</v>
      </c>
    </row>
    <row r="18" hidden="1" spans="1:10">
      <c r="A18" s="216" t="s">
        <v>35</v>
      </c>
      <c r="B18" s="217" t="s">
        <v>20</v>
      </c>
      <c r="C18" s="217">
        <v>88255</v>
      </c>
      <c r="D18" s="217"/>
      <c r="E18" s="218" t="s">
        <v>36</v>
      </c>
      <c r="F18" s="217" t="s">
        <v>22</v>
      </c>
      <c r="G18" s="219"/>
      <c r="H18" s="162">
        <v>23.94</v>
      </c>
      <c r="I18" s="162">
        <f t="shared" si="0"/>
        <v>0</v>
      </c>
      <c r="J18" s="260">
        <f t="shared" si="1"/>
        <v>0</v>
      </c>
    </row>
    <row r="19" hidden="1" spans="1:10">
      <c r="A19" s="216" t="s">
        <v>37</v>
      </c>
      <c r="B19" s="217" t="s">
        <v>20</v>
      </c>
      <c r="C19" s="217">
        <v>88316</v>
      </c>
      <c r="D19" s="217"/>
      <c r="E19" s="218" t="s">
        <v>38</v>
      </c>
      <c r="F19" s="217" t="s">
        <v>22</v>
      </c>
      <c r="G19" s="219"/>
      <c r="H19" s="162">
        <v>11.37</v>
      </c>
      <c r="I19" s="162">
        <f t="shared" si="0"/>
        <v>0</v>
      </c>
      <c r="J19" s="260">
        <f t="shared" si="1"/>
        <v>0</v>
      </c>
    </row>
    <row r="20" hidden="1" spans="1:10">
      <c r="A20" s="216" t="s">
        <v>39</v>
      </c>
      <c r="B20" s="217" t="s">
        <v>20</v>
      </c>
      <c r="C20" s="217">
        <v>88326</v>
      </c>
      <c r="D20" s="217"/>
      <c r="E20" s="218" t="s">
        <v>40</v>
      </c>
      <c r="F20" s="217" t="s">
        <v>22</v>
      </c>
      <c r="G20" s="219"/>
      <c r="H20" s="162">
        <v>12.82</v>
      </c>
      <c r="I20" s="162">
        <f t="shared" si="0"/>
        <v>0</v>
      </c>
      <c r="J20" s="260">
        <f t="shared" si="1"/>
        <v>0</v>
      </c>
    </row>
    <row r="21" ht="12.75" customHeight="1" spans="1:10">
      <c r="A21" s="213" t="s">
        <v>17</v>
      </c>
      <c r="B21" s="214" t="s">
        <v>41</v>
      </c>
      <c r="C21" s="214"/>
      <c r="D21" s="214"/>
      <c r="E21" s="214"/>
      <c r="F21" s="214"/>
      <c r="G21" s="214"/>
      <c r="H21" s="214"/>
      <c r="I21" s="258"/>
      <c r="J21" s="259">
        <f>J22</f>
        <v>488.891316555</v>
      </c>
    </row>
    <row r="22" ht="25.5" spans="1:10">
      <c r="A22" s="216" t="s">
        <v>19</v>
      </c>
      <c r="B22" s="217" t="s">
        <v>42</v>
      </c>
      <c r="C22" s="217" t="s">
        <v>43</v>
      </c>
      <c r="D22" s="217"/>
      <c r="E22" s="221" t="s">
        <v>44</v>
      </c>
      <c r="F22" s="217" t="s">
        <v>45</v>
      </c>
      <c r="G22" s="219">
        <v>0.5</v>
      </c>
      <c r="H22" s="250">
        <v>76216.59</v>
      </c>
      <c r="I22" s="162">
        <f>H22*1.2829</f>
        <v>97778.263311</v>
      </c>
      <c r="J22" s="260">
        <f>I22*0.005</f>
        <v>488.891316555</v>
      </c>
    </row>
    <row r="23" customHeight="1" spans="1:12">
      <c r="A23" s="213" t="s">
        <v>46</v>
      </c>
      <c r="B23" s="223" t="s">
        <v>47</v>
      </c>
      <c r="C23" s="223"/>
      <c r="D23" s="223"/>
      <c r="E23" s="223"/>
      <c r="F23" s="223"/>
      <c r="G23" s="223"/>
      <c r="H23" s="223"/>
      <c r="I23" s="258"/>
      <c r="J23" s="259">
        <f>SUM(J24:J30)</f>
        <v>32788.986821</v>
      </c>
      <c r="K23" s="222"/>
      <c r="L23" s="222"/>
    </row>
    <row r="24" ht="38.25" spans="1:12">
      <c r="A24" s="216" t="s">
        <v>48</v>
      </c>
      <c r="B24" s="217" t="s">
        <v>49</v>
      </c>
      <c r="C24" s="233" t="s">
        <v>50</v>
      </c>
      <c r="D24" s="223"/>
      <c r="E24" s="224" t="s">
        <v>51</v>
      </c>
      <c r="F24" s="217" t="s">
        <v>52</v>
      </c>
      <c r="G24" s="219">
        <v>15</v>
      </c>
      <c r="H24" s="162">
        <v>455.14</v>
      </c>
      <c r="I24" s="162">
        <f t="shared" ref="I24:I30" si="2">H24*1.2829</f>
        <v>583.899106</v>
      </c>
      <c r="J24" s="260">
        <f t="shared" ref="J24:J30" si="3">I24*G24</f>
        <v>8758.48659</v>
      </c>
      <c r="K24" s="222"/>
      <c r="L24" s="222">
        <f t="shared" ref="L24:L68" si="4">H24*G24</f>
        <v>6827.1</v>
      </c>
    </row>
    <row r="25" ht="52.5" customHeight="1" spans="1:12">
      <c r="A25" s="216" t="s">
        <v>53</v>
      </c>
      <c r="B25" s="217" t="s">
        <v>49</v>
      </c>
      <c r="C25" s="233" t="s">
        <v>54</v>
      </c>
      <c r="D25" s="223"/>
      <c r="E25" s="224" t="s">
        <v>55</v>
      </c>
      <c r="F25" s="217" t="s">
        <v>56</v>
      </c>
      <c r="G25" s="219">
        <v>1</v>
      </c>
      <c r="H25" s="162">
        <v>6141.93</v>
      </c>
      <c r="I25" s="162">
        <f t="shared" si="2"/>
        <v>7879.481997</v>
      </c>
      <c r="J25" s="260">
        <f t="shared" si="3"/>
        <v>7879.481997</v>
      </c>
      <c r="K25" s="222"/>
      <c r="L25" s="222">
        <f t="shared" si="4"/>
        <v>6141.93</v>
      </c>
    </row>
    <row r="26" ht="25.5" spans="1:12">
      <c r="A26" s="216" t="s">
        <v>57</v>
      </c>
      <c r="B26" s="217" t="s">
        <v>49</v>
      </c>
      <c r="C26" s="233" t="s">
        <v>58</v>
      </c>
      <c r="D26" s="223"/>
      <c r="E26" s="224" t="s">
        <v>59</v>
      </c>
      <c r="F26" s="217" t="s">
        <v>56</v>
      </c>
      <c r="G26" s="219">
        <v>2</v>
      </c>
      <c r="H26" s="162">
        <v>226.53</v>
      </c>
      <c r="I26" s="162">
        <f t="shared" si="2"/>
        <v>290.615337</v>
      </c>
      <c r="J26" s="260">
        <f t="shared" si="3"/>
        <v>581.230674</v>
      </c>
      <c r="K26" s="222"/>
      <c r="L26" s="222">
        <f t="shared" si="4"/>
        <v>453.06</v>
      </c>
    </row>
    <row r="27" ht="25.5" spans="1:12">
      <c r="A27" s="216" t="s">
        <v>60</v>
      </c>
      <c r="B27" s="217" t="s">
        <v>49</v>
      </c>
      <c r="C27" s="233" t="s">
        <v>61</v>
      </c>
      <c r="D27" s="223"/>
      <c r="E27" s="224" t="s">
        <v>62</v>
      </c>
      <c r="F27" s="217" t="s">
        <v>56</v>
      </c>
      <c r="G27" s="219">
        <v>2</v>
      </c>
      <c r="H27" s="162">
        <v>291.57</v>
      </c>
      <c r="I27" s="162">
        <f t="shared" si="2"/>
        <v>374.055153</v>
      </c>
      <c r="J27" s="260">
        <f t="shared" si="3"/>
        <v>748.110306</v>
      </c>
      <c r="K27" s="222"/>
      <c r="L27" s="222">
        <f t="shared" si="4"/>
        <v>583.14</v>
      </c>
    </row>
    <row r="28" ht="51" spans="1:12">
      <c r="A28" s="216" t="s">
        <v>63</v>
      </c>
      <c r="B28" s="231" t="s">
        <v>64</v>
      </c>
      <c r="C28" s="233">
        <v>93420</v>
      </c>
      <c r="D28" s="223"/>
      <c r="E28" s="224" t="s">
        <v>65</v>
      </c>
      <c r="F28" s="217" t="s">
        <v>22</v>
      </c>
      <c r="G28" s="219">
        <f>22*8</f>
        <v>176</v>
      </c>
      <c r="H28" s="162">
        <v>59.63</v>
      </c>
      <c r="I28" s="162">
        <f t="shared" si="2"/>
        <v>76.499327</v>
      </c>
      <c r="J28" s="260">
        <f t="shared" si="3"/>
        <v>13463.881552</v>
      </c>
      <c r="K28" s="222"/>
      <c r="L28" s="222">
        <f t="shared" si="4"/>
        <v>10494.88</v>
      </c>
    </row>
    <row r="29" ht="79.5" customHeight="1" spans="1:12">
      <c r="A29" s="216" t="s">
        <v>66</v>
      </c>
      <c r="B29" s="217" t="s">
        <v>49</v>
      </c>
      <c r="C29" s="217" t="s">
        <v>67</v>
      </c>
      <c r="D29" s="217"/>
      <c r="E29" s="226" t="s">
        <v>68</v>
      </c>
      <c r="F29" s="217" t="s">
        <v>52</v>
      </c>
      <c r="G29" s="219">
        <v>3</v>
      </c>
      <c r="H29" s="162">
        <v>190.37</v>
      </c>
      <c r="I29" s="162">
        <f t="shared" si="2"/>
        <v>244.225673</v>
      </c>
      <c r="J29" s="260">
        <f t="shared" si="3"/>
        <v>732.677019</v>
      </c>
      <c r="K29" s="222"/>
      <c r="L29" s="222">
        <f t="shared" si="4"/>
        <v>571.11</v>
      </c>
    </row>
    <row r="30" ht="25.5" spans="1:12">
      <c r="A30" s="216" t="s">
        <v>69</v>
      </c>
      <c r="B30" s="217" t="s">
        <v>49</v>
      </c>
      <c r="C30" s="251" t="s">
        <v>70</v>
      </c>
      <c r="D30" s="217"/>
      <c r="E30" s="226" t="s">
        <v>71</v>
      </c>
      <c r="F30" s="217" t="s">
        <v>72</v>
      </c>
      <c r="G30" s="219">
        <v>7</v>
      </c>
      <c r="H30" s="162">
        <v>69.61</v>
      </c>
      <c r="I30" s="162">
        <f t="shared" si="2"/>
        <v>89.302669</v>
      </c>
      <c r="J30" s="260">
        <f t="shared" si="3"/>
        <v>625.118683</v>
      </c>
      <c r="K30" s="222"/>
      <c r="L30" s="222">
        <f t="shared" si="4"/>
        <v>487.27</v>
      </c>
    </row>
    <row r="31" customHeight="1" spans="1:12">
      <c r="A31" s="210">
        <v>2</v>
      </c>
      <c r="B31" s="227" t="s">
        <v>73</v>
      </c>
      <c r="C31" s="227"/>
      <c r="D31" s="227"/>
      <c r="E31" s="227"/>
      <c r="F31" s="227"/>
      <c r="G31" s="227"/>
      <c r="H31" s="227"/>
      <c r="I31" s="256"/>
      <c r="J31" s="257">
        <f>SUM(J32:J35)</f>
        <v>40362.1187125</v>
      </c>
      <c r="K31" s="222"/>
      <c r="L31" s="222">
        <f t="shared" si="4"/>
        <v>0</v>
      </c>
    </row>
    <row r="32" ht="54" customHeight="1" spans="1:12">
      <c r="A32" s="216" t="s">
        <v>74</v>
      </c>
      <c r="B32" s="217" t="s">
        <v>49</v>
      </c>
      <c r="C32" s="252" t="s">
        <v>75</v>
      </c>
      <c r="D32" s="217"/>
      <c r="E32" s="226" t="s">
        <v>76</v>
      </c>
      <c r="F32" s="217" t="s">
        <v>52</v>
      </c>
      <c r="G32" s="219">
        <v>100</v>
      </c>
      <c r="H32" s="162">
        <v>0.34</v>
      </c>
      <c r="I32" s="162">
        <f>H32*1.2829</f>
        <v>0.436186</v>
      </c>
      <c r="J32" s="260">
        <f>I32*G32</f>
        <v>43.6186</v>
      </c>
      <c r="K32" s="222"/>
      <c r="L32" s="222">
        <f t="shared" si="4"/>
        <v>34</v>
      </c>
    </row>
    <row r="33" ht="38.25" spans="1:12">
      <c r="A33" s="216" t="s">
        <v>77</v>
      </c>
      <c r="B33" s="231" t="s">
        <v>78</v>
      </c>
      <c r="C33" s="252" t="s">
        <v>79</v>
      </c>
      <c r="D33" s="217"/>
      <c r="E33" s="226" t="s">
        <v>80</v>
      </c>
      <c r="F33" s="217" t="s">
        <v>52</v>
      </c>
      <c r="G33" s="219">
        <v>134.41</v>
      </c>
      <c r="H33" s="162">
        <v>2.5</v>
      </c>
      <c r="I33" s="162">
        <f>H33*1.2829</f>
        <v>3.20725</v>
      </c>
      <c r="J33" s="260">
        <f>I33*G33</f>
        <v>431.0864725</v>
      </c>
      <c r="K33" s="222"/>
      <c r="L33" s="222">
        <f t="shared" si="4"/>
        <v>336.025</v>
      </c>
    </row>
    <row r="34" ht="115.5" customHeight="1" spans="1:12">
      <c r="A34" s="229" t="s">
        <v>81</v>
      </c>
      <c r="B34" s="217" t="s">
        <v>82</v>
      </c>
      <c r="C34" s="232" t="s">
        <v>83</v>
      </c>
      <c r="D34" s="230"/>
      <c r="E34" s="231" t="s">
        <v>84</v>
      </c>
      <c r="F34" s="232" t="s">
        <v>85</v>
      </c>
      <c r="G34" s="219">
        <v>36</v>
      </c>
      <c r="H34" s="162">
        <v>860.1</v>
      </c>
      <c r="I34" s="162">
        <f>H34*1.2829</f>
        <v>1103.42229</v>
      </c>
      <c r="J34" s="260">
        <f>I34*G34</f>
        <v>39723.20244</v>
      </c>
      <c r="K34" s="222"/>
      <c r="L34" s="222">
        <f t="shared" si="4"/>
        <v>30963.6</v>
      </c>
    </row>
    <row r="35" ht="25.5" spans="1:12">
      <c r="A35" s="229" t="s">
        <v>86</v>
      </c>
      <c r="B35" s="217" t="s">
        <v>49</v>
      </c>
      <c r="C35" s="217" t="s">
        <v>87</v>
      </c>
      <c r="D35" s="233"/>
      <c r="E35" s="234" t="s">
        <v>88</v>
      </c>
      <c r="F35" s="232" t="s">
        <v>89</v>
      </c>
      <c r="G35" s="235">
        <v>40</v>
      </c>
      <c r="H35" s="253">
        <v>3.2</v>
      </c>
      <c r="I35" s="162">
        <f>H35*1.2829</f>
        <v>4.10528</v>
      </c>
      <c r="J35" s="260">
        <f>I35*G35</f>
        <v>164.2112</v>
      </c>
      <c r="K35" s="222"/>
      <c r="L35" s="222">
        <f t="shared" si="4"/>
        <v>128</v>
      </c>
    </row>
    <row r="36" ht="12.75" customHeight="1" spans="1:12">
      <c r="A36" s="236">
        <v>3</v>
      </c>
      <c r="B36" s="237" t="s">
        <v>90</v>
      </c>
      <c r="C36" s="237"/>
      <c r="D36" s="237"/>
      <c r="E36" s="237"/>
      <c r="F36" s="237"/>
      <c r="G36" s="237"/>
      <c r="H36" s="237"/>
      <c r="I36" s="261"/>
      <c r="J36" s="262">
        <f>J37+J44+J47+J49+J56</f>
        <v>9704.5123883524</v>
      </c>
      <c r="K36" s="222"/>
      <c r="L36" s="222">
        <f t="shared" si="4"/>
        <v>0</v>
      </c>
    </row>
    <row r="37" s="178" customFormat="1" ht="12.75" customHeight="1" spans="1:1024">
      <c r="A37" s="213" t="s">
        <v>91</v>
      </c>
      <c r="B37" s="214" t="s">
        <v>92</v>
      </c>
      <c r="C37" s="214"/>
      <c r="D37" s="214"/>
      <c r="E37" s="214"/>
      <c r="F37" s="214"/>
      <c r="G37" s="214"/>
      <c r="H37" s="214"/>
      <c r="I37" s="258"/>
      <c r="J37" s="259">
        <f>SUM(J38:J43)</f>
        <v>842.7725001456</v>
      </c>
      <c r="K37" s="238"/>
      <c r="L37" s="222">
        <f t="shared" si="4"/>
        <v>0</v>
      </c>
      <c r="AMJ37" s="242"/>
    </row>
    <row r="38" s="178" customFormat="1" ht="25.5" spans="1:1024">
      <c r="A38" s="229" t="s">
        <v>93</v>
      </c>
      <c r="B38" s="217" t="s">
        <v>82</v>
      </c>
      <c r="C38" s="232" t="s">
        <v>83</v>
      </c>
      <c r="D38" s="223"/>
      <c r="E38" s="239" t="s">
        <v>94</v>
      </c>
      <c r="F38" s="232" t="s">
        <v>52</v>
      </c>
      <c r="G38" s="219">
        <v>3</v>
      </c>
      <c r="H38" s="254">
        <v>15.59</v>
      </c>
      <c r="I38" s="162">
        <f t="shared" ref="I38:I43" si="5">H38*1.2829</f>
        <v>20.000411</v>
      </c>
      <c r="J38" s="260">
        <f t="shared" ref="J38:J43" si="6">I38*G38</f>
        <v>60.001233</v>
      </c>
      <c r="K38" s="238"/>
      <c r="L38" s="222">
        <f t="shared" si="4"/>
        <v>46.77</v>
      </c>
      <c r="AMJ38" s="242"/>
    </row>
    <row r="39" s="178" customFormat="1" ht="89.25" spans="1:1024">
      <c r="A39" s="229" t="s">
        <v>95</v>
      </c>
      <c r="B39" s="217" t="s">
        <v>82</v>
      </c>
      <c r="C39" s="232" t="s">
        <v>83</v>
      </c>
      <c r="D39" s="223"/>
      <c r="E39" s="224" t="s">
        <v>96</v>
      </c>
      <c r="F39" s="232" t="s">
        <v>52</v>
      </c>
      <c r="G39" s="240">
        <f>2.8*2.8+1.16*0.93*2+0.8*2.9*2+4.73+3.39*0.83-5.33</f>
        <v>16.8513</v>
      </c>
      <c r="H39" s="254">
        <v>31.28</v>
      </c>
      <c r="I39" s="162">
        <f t="shared" si="5"/>
        <v>40.129112</v>
      </c>
      <c r="J39" s="260">
        <f t="shared" si="6"/>
        <v>676.2277050456</v>
      </c>
      <c r="K39" s="238"/>
      <c r="L39" s="222">
        <f t="shared" si="4"/>
        <v>527.108664</v>
      </c>
      <c r="AMJ39" s="242"/>
    </row>
    <row r="40" s="178" customFormat="1" ht="38.25" spans="1:1024">
      <c r="A40" s="229" t="s">
        <v>97</v>
      </c>
      <c r="B40" s="217" t="s">
        <v>49</v>
      </c>
      <c r="C40" s="232" t="s">
        <v>98</v>
      </c>
      <c r="D40" s="223"/>
      <c r="E40" s="224" t="s">
        <v>99</v>
      </c>
      <c r="F40" s="232" t="s">
        <v>52</v>
      </c>
      <c r="G40" s="240">
        <v>5.33</v>
      </c>
      <c r="H40" s="255">
        <v>2.3</v>
      </c>
      <c r="I40" s="162">
        <f t="shared" si="5"/>
        <v>2.95067</v>
      </c>
      <c r="J40" s="260">
        <f t="shared" si="6"/>
        <v>15.7270711</v>
      </c>
      <c r="K40" s="238"/>
      <c r="L40" s="222">
        <f t="shared" si="4"/>
        <v>12.259</v>
      </c>
      <c r="AMJ40" s="242"/>
    </row>
    <row r="41" s="178" customFormat="1" ht="51" spans="1:1024">
      <c r="A41" s="229" t="s">
        <v>100</v>
      </c>
      <c r="B41" s="217" t="s">
        <v>49</v>
      </c>
      <c r="C41" s="232" t="s">
        <v>101</v>
      </c>
      <c r="D41" s="223"/>
      <c r="E41" s="224" t="s">
        <v>102</v>
      </c>
      <c r="F41" s="232" t="s">
        <v>52</v>
      </c>
      <c r="G41" s="240">
        <v>1</v>
      </c>
      <c r="H41" s="254">
        <v>11.87</v>
      </c>
      <c r="I41" s="162">
        <f t="shared" si="5"/>
        <v>15.228023</v>
      </c>
      <c r="J41" s="260">
        <f t="shared" si="6"/>
        <v>15.228023</v>
      </c>
      <c r="K41" s="238"/>
      <c r="L41" s="222">
        <f t="shared" si="4"/>
        <v>11.87</v>
      </c>
      <c r="AMJ41" s="242"/>
    </row>
    <row r="42" s="178" customFormat="1" ht="38.25" spans="1:1024">
      <c r="A42" s="229" t="s">
        <v>103</v>
      </c>
      <c r="B42" s="217" t="s">
        <v>49</v>
      </c>
      <c r="C42" s="232" t="s">
        <v>104</v>
      </c>
      <c r="D42" s="223"/>
      <c r="E42" s="224" t="s">
        <v>105</v>
      </c>
      <c r="F42" s="232" t="s">
        <v>106</v>
      </c>
      <c r="G42" s="240">
        <v>1</v>
      </c>
      <c r="H42" s="255">
        <v>17.2</v>
      </c>
      <c r="I42" s="162">
        <f t="shared" si="5"/>
        <v>22.06588</v>
      </c>
      <c r="J42" s="260">
        <f t="shared" si="6"/>
        <v>22.06588</v>
      </c>
      <c r="K42" s="238"/>
      <c r="L42" s="222">
        <f t="shared" si="4"/>
        <v>17.2</v>
      </c>
      <c r="AMJ42" s="242"/>
    </row>
    <row r="43" s="178" customFormat="1" spans="1:1024">
      <c r="A43" s="229" t="s">
        <v>107</v>
      </c>
      <c r="B43" s="217" t="s">
        <v>49</v>
      </c>
      <c r="C43" s="232" t="s">
        <v>108</v>
      </c>
      <c r="D43" s="223"/>
      <c r="E43" s="224" t="s">
        <v>109</v>
      </c>
      <c r="F43" s="232" t="s">
        <v>72</v>
      </c>
      <c r="G43" s="240">
        <v>7</v>
      </c>
      <c r="H43" s="254">
        <v>5.96</v>
      </c>
      <c r="I43" s="162">
        <f t="shared" si="5"/>
        <v>7.646084</v>
      </c>
      <c r="J43" s="260">
        <f t="shared" si="6"/>
        <v>53.522588</v>
      </c>
      <c r="K43" s="238"/>
      <c r="L43" s="222">
        <f t="shared" si="4"/>
        <v>41.72</v>
      </c>
      <c r="AMJ43" s="242"/>
    </row>
    <row r="44" s="178" customFormat="1" ht="12.75" customHeight="1" spans="1:1024">
      <c r="A44" s="213" t="s">
        <v>110</v>
      </c>
      <c r="B44" s="214" t="s">
        <v>111</v>
      </c>
      <c r="C44" s="214"/>
      <c r="D44" s="214"/>
      <c r="E44" s="214"/>
      <c r="F44" s="214"/>
      <c r="G44" s="214"/>
      <c r="H44" s="214"/>
      <c r="I44" s="258"/>
      <c r="J44" s="259">
        <f>SUM(J45:J46)</f>
        <v>579.062573</v>
      </c>
      <c r="K44" s="238"/>
      <c r="L44" s="222">
        <f t="shared" si="4"/>
        <v>0</v>
      </c>
      <c r="AMJ44" s="242"/>
    </row>
    <row r="45" s="178" customFormat="1" ht="38.25" spans="1:1024">
      <c r="A45" s="229" t="s">
        <v>112</v>
      </c>
      <c r="B45" s="217" t="s">
        <v>113</v>
      </c>
      <c r="C45" s="232" t="s">
        <v>114</v>
      </c>
      <c r="D45" s="223"/>
      <c r="E45" s="224" t="s">
        <v>115</v>
      </c>
      <c r="F45" s="232" t="s">
        <v>52</v>
      </c>
      <c r="G45" s="240">
        <v>1</v>
      </c>
      <c r="H45" s="254">
        <v>23.37</v>
      </c>
      <c r="I45" s="162">
        <f>H45*1.2829</f>
        <v>29.981373</v>
      </c>
      <c r="J45" s="260">
        <f>I45*G45</f>
        <v>29.981373</v>
      </c>
      <c r="K45" s="238"/>
      <c r="L45" s="222">
        <f t="shared" si="4"/>
        <v>23.37</v>
      </c>
      <c r="AMJ45" s="242"/>
    </row>
    <row r="46" s="178" customFormat="1" ht="51" spans="1:1024">
      <c r="A46" s="229" t="s">
        <v>116</v>
      </c>
      <c r="B46" s="217" t="s">
        <v>113</v>
      </c>
      <c r="C46" s="232" t="s">
        <v>117</v>
      </c>
      <c r="D46" s="223"/>
      <c r="E46" s="224" t="s">
        <v>118</v>
      </c>
      <c r="F46" s="232" t="s">
        <v>52</v>
      </c>
      <c r="G46" s="240">
        <v>20</v>
      </c>
      <c r="H46" s="254">
        <v>21.4</v>
      </c>
      <c r="I46" s="162">
        <f>H46*1.2829</f>
        <v>27.45406</v>
      </c>
      <c r="J46" s="260">
        <f>I46*G46</f>
        <v>549.0812</v>
      </c>
      <c r="K46" s="238"/>
      <c r="L46" s="222">
        <f t="shared" si="4"/>
        <v>428</v>
      </c>
      <c r="AMJ46" s="242"/>
    </row>
    <row r="47" s="178" customFormat="1" ht="12.75" customHeight="1" spans="1:1024">
      <c r="A47" s="213" t="s">
        <v>119</v>
      </c>
      <c r="B47" s="214" t="s">
        <v>120</v>
      </c>
      <c r="C47" s="214"/>
      <c r="D47" s="214"/>
      <c r="E47" s="214"/>
      <c r="F47" s="214"/>
      <c r="G47" s="214"/>
      <c r="H47" s="214"/>
      <c r="I47" s="258"/>
      <c r="J47" s="259">
        <f>SUM(J48)</f>
        <v>67.9559724768</v>
      </c>
      <c r="K47" s="238"/>
      <c r="L47" s="222">
        <f t="shared" si="4"/>
        <v>0</v>
      </c>
      <c r="AMJ47" s="242"/>
    </row>
    <row r="48" s="178" customFormat="1" ht="38.25" spans="1:1024">
      <c r="A48" s="229" t="s">
        <v>121</v>
      </c>
      <c r="B48" s="217" t="s">
        <v>113</v>
      </c>
      <c r="C48" s="217" t="s">
        <v>122</v>
      </c>
      <c r="D48" s="233"/>
      <c r="E48" s="234" t="s">
        <v>123</v>
      </c>
      <c r="F48" s="232" t="s">
        <v>52</v>
      </c>
      <c r="G48" s="235">
        <f>1.77*0.32*2+1.77*2.83-0.85*0.95</f>
        <v>5.3344</v>
      </c>
      <c r="H48" s="253">
        <v>9.93</v>
      </c>
      <c r="I48" s="162">
        <f>H48*1.2829</f>
        <v>12.739197</v>
      </c>
      <c r="J48" s="260">
        <f>I48*G48</f>
        <v>67.9559724768</v>
      </c>
      <c r="K48" s="238"/>
      <c r="L48" s="222">
        <f t="shared" si="4"/>
        <v>52.970592</v>
      </c>
      <c r="AMJ48" s="242"/>
    </row>
    <row r="49" s="178" customFormat="1" ht="12.75" customHeight="1" spans="1:1024">
      <c r="A49" s="213" t="s">
        <v>124</v>
      </c>
      <c r="B49" s="214" t="s">
        <v>125</v>
      </c>
      <c r="C49" s="214"/>
      <c r="D49" s="214"/>
      <c r="E49" s="214"/>
      <c r="F49" s="214"/>
      <c r="G49" s="214"/>
      <c r="H49" s="214"/>
      <c r="I49" s="258"/>
      <c r="J49" s="259">
        <f>SUM(J50:J55)</f>
        <v>6464.62918921</v>
      </c>
      <c r="K49" s="238"/>
      <c r="L49" s="222">
        <f t="shared" si="4"/>
        <v>0</v>
      </c>
      <c r="AMJ49" s="242"/>
    </row>
    <row r="50" s="178" customFormat="1" ht="76.5" spans="1:1024">
      <c r="A50" s="229" t="s">
        <v>126</v>
      </c>
      <c r="B50" s="217" t="s">
        <v>82</v>
      </c>
      <c r="C50" s="232" t="s">
        <v>83</v>
      </c>
      <c r="D50" s="223"/>
      <c r="E50" s="239" t="s">
        <v>127</v>
      </c>
      <c r="F50" s="232" t="s">
        <v>52</v>
      </c>
      <c r="G50" s="240">
        <v>16.85</v>
      </c>
      <c r="H50" s="254">
        <v>14.85</v>
      </c>
      <c r="I50" s="162">
        <f t="shared" ref="I50:I55" si="7">H50*1.2829</f>
        <v>19.051065</v>
      </c>
      <c r="J50" s="260">
        <f t="shared" ref="J50:J55" si="8">I50*G50</f>
        <v>321.01044525</v>
      </c>
      <c r="K50" s="238"/>
      <c r="L50" s="222">
        <f t="shared" si="4"/>
        <v>250.2225</v>
      </c>
      <c r="AMJ50" s="242"/>
    </row>
    <row r="51" s="178" customFormat="1" ht="51" spans="1:1024">
      <c r="A51" s="229" t="s">
        <v>128</v>
      </c>
      <c r="B51" s="217" t="s">
        <v>82</v>
      </c>
      <c r="C51" s="232" t="s">
        <v>83</v>
      </c>
      <c r="D51" s="223"/>
      <c r="E51" s="224" t="s">
        <v>129</v>
      </c>
      <c r="F51" s="232" t="s">
        <v>72</v>
      </c>
      <c r="G51" s="240">
        <v>2</v>
      </c>
      <c r="H51" s="254">
        <v>109.75</v>
      </c>
      <c r="I51" s="162">
        <f t="shared" si="7"/>
        <v>140.798275</v>
      </c>
      <c r="J51" s="260">
        <f t="shared" si="8"/>
        <v>281.59655</v>
      </c>
      <c r="K51" s="238"/>
      <c r="L51" s="222">
        <f t="shared" si="4"/>
        <v>219.5</v>
      </c>
      <c r="AMJ51" s="242"/>
    </row>
    <row r="52" s="178" customFormat="1" ht="38.25" spans="1:1024">
      <c r="A52" s="229" t="s">
        <v>130</v>
      </c>
      <c r="B52" s="217" t="s">
        <v>82</v>
      </c>
      <c r="C52" s="232" t="s">
        <v>83</v>
      </c>
      <c r="D52" s="223"/>
      <c r="E52" s="224" t="s">
        <v>131</v>
      </c>
      <c r="F52" s="232" t="s">
        <v>52</v>
      </c>
      <c r="G52" s="240">
        <v>1</v>
      </c>
      <c r="H52" s="254">
        <v>3984.36</v>
      </c>
      <c r="I52" s="162">
        <f t="shared" si="7"/>
        <v>5111.535444</v>
      </c>
      <c r="J52" s="260">
        <f t="shared" si="8"/>
        <v>5111.535444</v>
      </c>
      <c r="K52" s="238"/>
      <c r="L52" s="222">
        <f t="shared" si="4"/>
        <v>3984.36</v>
      </c>
      <c r="AMJ52" s="242"/>
    </row>
    <row r="53" s="178" customFormat="1" ht="25.5" spans="1:1024">
      <c r="A53" s="229" t="s">
        <v>132</v>
      </c>
      <c r="B53" s="217" t="s">
        <v>82</v>
      </c>
      <c r="C53" s="232" t="s">
        <v>83</v>
      </c>
      <c r="D53" s="223"/>
      <c r="E53" s="224" t="s">
        <v>133</v>
      </c>
      <c r="F53" s="232" t="s">
        <v>134</v>
      </c>
      <c r="G53" s="240">
        <v>4</v>
      </c>
      <c r="H53" s="254">
        <v>62.14</v>
      </c>
      <c r="I53" s="162">
        <f t="shared" si="7"/>
        <v>79.719406</v>
      </c>
      <c r="J53" s="260">
        <f t="shared" si="8"/>
        <v>318.877624</v>
      </c>
      <c r="K53" s="238"/>
      <c r="L53" s="222">
        <f t="shared" si="4"/>
        <v>248.56</v>
      </c>
      <c r="AMJ53" s="242"/>
    </row>
    <row r="54" s="178" customFormat="1" spans="1:1024">
      <c r="A54" s="229" t="s">
        <v>135</v>
      </c>
      <c r="B54" s="217" t="s">
        <v>49</v>
      </c>
      <c r="C54" s="232" t="s">
        <v>136</v>
      </c>
      <c r="D54" s="223"/>
      <c r="E54" s="224" t="s">
        <v>137</v>
      </c>
      <c r="F54" s="232" t="s">
        <v>52</v>
      </c>
      <c r="G54" s="232">
        <v>0.2</v>
      </c>
      <c r="H54" s="254">
        <v>39.41</v>
      </c>
      <c r="I54" s="162">
        <f t="shared" si="7"/>
        <v>50.559089</v>
      </c>
      <c r="J54" s="260">
        <f t="shared" si="8"/>
        <v>10.1118178</v>
      </c>
      <c r="K54" s="238"/>
      <c r="L54" s="222">
        <f t="shared" si="4"/>
        <v>7.882</v>
      </c>
      <c r="AMJ54" s="242"/>
    </row>
    <row r="55" s="178" customFormat="1" ht="63.75" spans="1:1024">
      <c r="A55" s="229" t="s">
        <v>138</v>
      </c>
      <c r="B55" s="217" t="s">
        <v>82</v>
      </c>
      <c r="C55" s="232" t="s">
        <v>83</v>
      </c>
      <c r="D55" s="223"/>
      <c r="E55" s="224" t="s">
        <v>139</v>
      </c>
      <c r="F55" s="232" t="s">
        <v>52</v>
      </c>
      <c r="G55" s="232">
        <f>16.85-5.33</f>
        <v>11.52</v>
      </c>
      <c r="H55" s="254">
        <v>28.52</v>
      </c>
      <c r="I55" s="162">
        <f t="shared" si="7"/>
        <v>36.588308</v>
      </c>
      <c r="J55" s="260">
        <f t="shared" si="8"/>
        <v>421.49730816</v>
      </c>
      <c r="K55" s="238"/>
      <c r="L55" s="222">
        <f t="shared" si="4"/>
        <v>328.5504</v>
      </c>
      <c r="AMJ55" s="242"/>
    </row>
    <row r="56" s="178" customFormat="1" ht="12.75" customHeight="1" spans="1:1024">
      <c r="A56" s="213" t="s">
        <v>140</v>
      </c>
      <c r="B56" s="214" t="s">
        <v>141</v>
      </c>
      <c r="C56" s="214"/>
      <c r="D56" s="214"/>
      <c r="E56" s="214"/>
      <c r="F56" s="214"/>
      <c r="G56" s="214"/>
      <c r="H56" s="214"/>
      <c r="I56" s="258"/>
      <c r="J56" s="259">
        <f>SUM(J57:J64)</f>
        <v>1750.09215352</v>
      </c>
      <c r="K56" s="238"/>
      <c r="L56" s="222">
        <f t="shared" si="4"/>
        <v>0</v>
      </c>
      <c r="AMJ56" s="242"/>
    </row>
    <row r="57" s="178" customFormat="1" ht="63.75" spans="1:1024">
      <c r="A57" s="229" t="s">
        <v>142</v>
      </c>
      <c r="B57" s="217" t="s">
        <v>49</v>
      </c>
      <c r="C57" s="232" t="s">
        <v>143</v>
      </c>
      <c r="D57" s="223"/>
      <c r="E57" s="231" t="s">
        <v>144</v>
      </c>
      <c r="F57" s="232" t="s">
        <v>52</v>
      </c>
      <c r="G57" s="240">
        <v>0.2</v>
      </c>
      <c r="H57" s="254">
        <v>3.13</v>
      </c>
      <c r="I57" s="162">
        <f t="shared" ref="I57:I64" si="9">H57*1.2829</f>
        <v>4.015477</v>
      </c>
      <c r="J57" s="260">
        <f t="shared" ref="J57:J64" si="10">I57*G57</f>
        <v>0.8030954</v>
      </c>
      <c r="K57" s="238"/>
      <c r="L57" s="222">
        <f t="shared" si="4"/>
        <v>0.626</v>
      </c>
      <c r="AMJ57" s="242"/>
    </row>
    <row r="58" s="178" customFormat="1" ht="25.5" spans="1:1024">
      <c r="A58" s="229" t="s">
        <v>145</v>
      </c>
      <c r="B58" s="217" t="s">
        <v>49</v>
      </c>
      <c r="C58" s="232" t="s">
        <v>146</v>
      </c>
      <c r="D58" s="223"/>
      <c r="E58" s="231" t="s">
        <v>147</v>
      </c>
      <c r="F58" s="232" t="s">
        <v>85</v>
      </c>
      <c r="G58" s="240">
        <f>2*2*0.4</f>
        <v>1.6</v>
      </c>
      <c r="H58" s="255">
        <v>62.6</v>
      </c>
      <c r="I58" s="162">
        <f t="shared" si="9"/>
        <v>80.30954</v>
      </c>
      <c r="J58" s="260">
        <f t="shared" si="10"/>
        <v>128.495264</v>
      </c>
      <c r="K58" s="238"/>
      <c r="L58" s="222">
        <f t="shared" si="4"/>
        <v>100.16</v>
      </c>
      <c r="AMJ58" s="242"/>
    </row>
    <row r="59" s="178" customFormat="1" spans="1:1024">
      <c r="A59" s="229" t="s">
        <v>148</v>
      </c>
      <c r="B59" s="217" t="s">
        <v>49</v>
      </c>
      <c r="C59" s="232" t="s">
        <v>149</v>
      </c>
      <c r="D59" s="223"/>
      <c r="E59" s="231" t="s">
        <v>150</v>
      </c>
      <c r="F59" s="232" t="s">
        <v>52</v>
      </c>
      <c r="G59" s="240">
        <v>0.8</v>
      </c>
      <c r="H59" s="254">
        <v>3.12</v>
      </c>
      <c r="I59" s="162">
        <f t="shared" si="9"/>
        <v>4.002648</v>
      </c>
      <c r="J59" s="260">
        <f t="shared" si="10"/>
        <v>3.2021184</v>
      </c>
      <c r="K59" s="238"/>
      <c r="L59" s="222">
        <f t="shared" si="4"/>
        <v>2.496</v>
      </c>
      <c r="AMJ59" s="242"/>
    </row>
    <row r="60" s="178" customFormat="1" ht="51" spans="1:1024">
      <c r="A60" s="229" t="s">
        <v>151</v>
      </c>
      <c r="B60" s="231" t="s">
        <v>64</v>
      </c>
      <c r="C60" s="232" t="s">
        <v>152</v>
      </c>
      <c r="D60" s="223"/>
      <c r="E60" s="231" t="s">
        <v>153</v>
      </c>
      <c r="F60" s="232" t="s">
        <v>72</v>
      </c>
      <c r="G60" s="240">
        <v>2</v>
      </c>
      <c r="H60" s="254">
        <v>130.99</v>
      </c>
      <c r="I60" s="162">
        <f t="shared" si="9"/>
        <v>168.047071</v>
      </c>
      <c r="J60" s="260">
        <f t="shared" si="10"/>
        <v>336.094142</v>
      </c>
      <c r="K60" s="238"/>
      <c r="L60" s="222">
        <f t="shared" si="4"/>
        <v>261.98</v>
      </c>
      <c r="AMJ60" s="242"/>
    </row>
    <row r="61" s="178" customFormat="1" ht="38.25" spans="1:1024">
      <c r="A61" s="229" t="s">
        <v>154</v>
      </c>
      <c r="B61" s="231" t="s">
        <v>64</v>
      </c>
      <c r="C61" s="232">
        <v>97087</v>
      </c>
      <c r="D61" s="223"/>
      <c r="E61" s="231" t="s">
        <v>155</v>
      </c>
      <c r="F61" s="232" t="s">
        <v>52</v>
      </c>
      <c r="G61" s="240">
        <v>5.5</v>
      </c>
      <c r="H61" s="254">
        <v>2.44</v>
      </c>
      <c r="I61" s="162">
        <f t="shared" si="9"/>
        <v>3.130276</v>
      </c>
      <c r="J61" s="260">
        <f t="shared" si="10"/>
        <v>17.216518</v>
      </c>
      <c r="K61" s="238"/>
      <c r="L61" s="222">
        <f t="shared" si="4"/>
        <v>13.42</v>
      </c>
      <c r="AMJ61" s="242"/>
    </row>
    <row r="62" s="178" customFormat="1" ht="25.5" spans="1:1024">
      <c r="A62" s="229" t="s">
        <v>156</v>
      </c>
      <c r="B62" s="231" t="s">
        <v>64</v>
      </c>
      <c r="C62" s="232">
        <v>102719</v>
      </c>
      <c r="D62" s="223"/>
      <c r="E62" s="231" t="s">
        <v>157</v>
      </c>
      <c r="F62" s="232" t="s">
        <v>85</v>
      </c>
      <c r="G62" s="240">
        <v>1.6</v>
      </c>
      <c r="H62" s="254">
        <v>125.37</v>
      </c>
      <c r="I62" s="162">
        <f t="shared" si="9"/>
        <v>160.837173</v>
      </c>
      <c r="J62" s="260">
        <f t="shared" si="10"/>
        <v>257.3394768</v>
      </c>
      <c r="K62" s="238"/>
      <c r="L62" s="222">
        <f t="shared" si="4"/>
        <v>200.592</v>
      </c>
      <c r="AMJ62" s="242"/>
    </row>
    <row r="63" s="178" customFormat="1" ht="63.75" spans="1:1024">
      <c r="A63" s="229" t="s">
        <v>158</v>
      </c>
      <c r="B63" s="231" t="s">
        <v>64</v>
      </c>
      <c r="C63" s="232">
        <v>101591</v>
      </c>
      <c r="D63" s="223"/>
      <c r="E63" s="231" t="s">
        <v>159</v>
      </c>
      <c r="F63" s="232" t="s">
        <v>52</v>
      </c>
      <c r="G63" s="240">
        <f>2.85*2.8</f>
        <v>7.98</v>
      </c>
      <c r="H63" s="255">
        <v>91.26</v>
      </c>
      <c r="I63" s="162">
        <f t="shared" si="9"/>
        <v>117.077454</v>
      </c>
      <c r="J63" s="260">
        <f t="shared" si="10"/>
        <v>934.27808292</v>
      </c>
      <c r="K63" s="238"/>
      <c r="L63" s="222">
        <f t="shared" si="4"/>
        <v>728.2548</v>
      </c>
      <c r="AMJ63" s="242"/>
    </row>
    <row r="64" s="178" customFormat="1" ht="51" spans="1:1024">
      <c r="A64" s="229" t="s">
        <v>160</v>
      </c>
      <c r="B64" s="217" t="s">
        <v>49</v>
      </c>
      <c r="C64" s="232" t="s">
        <v>161</v>
      </c>
      <c r="D64" s="223"/>
      <c r="E64" s="224" t="s">
        <v>162</v>
      </c>
      <c r="F64" s="232" t="s">
        <v>72</v>
      </c>
      <c r="G64" s="240">
        <v>3</v>
      </c>
      <c r="H64" s="254">
        <v>18.88</v>
      </c>
      <c r="I64" s="162">
        <f t="shared" si="9"/>
        <v>24.221152</v>
      </c>
      <c r="J64" s="260">
        <f t="shared" si="10"/>
        <v>72.663456</v>
      </c>
      <c r="K64" s="238"/>
      <c r="L64" s="222">
        <f t="shared" si="4"/>
        <v>56.64</v>
      </c>
      <c r="AMJ64" s="242"/>
    </row>
    <row r="65" ht="12.75" customHeight="1" spans="1:12">
      <c r="A65" s="236">
        <v>4</v>
      </c>
      <c r="B65" s="243" t="s">
        <v>163</v>
      </c>
      <c r="C65" s="243"/>
      <c r="D65" s="243"/>
      <c r="E65" s="243"/>
      <c r="F65" s="243"/>
      <c r="G65" s="243"/>
      <c r="H65" s="243"/>
      <c r="I65" s="261"/>
      <c r="J65" s="262">
        <f>SUM(J66:J68)</f>
        <v>14872.646871</v>
      </c>
      <c r="K65" s="222"/>
      <c r="L65" s="222">
        <f t="shared" si="4"/>
        <v>0</v>
      </c>
    </row>
    <row r="66" ht="23.45" customHeight="1" spans="1:12">
      <c r="A66" s="216" t="s">
        <v>164</v>
      </c>
      <c r="B66" s="231" t="s">
        <v>64</v>
      </c>
      <c r="C66" s="217">
        <v>90769</v>
      </c>
      <c r="D66" s="217" t="s">
        <v>165</v>
      </c>
      <c r="E66" s="218" t="s">
        <v>166</v>
      </c>
      <c r="F66" s="217" t="s">
        <v>22</v>
      </c>
      <c r="G66" s="219">
        <v>44</v>
      </c>
      <c r="H66" s="162">
        <v>86.36</v>
      </c>
      <c r="I66" s="162">
        <f>H66*1.2829</f>
        <v>110.791244</v>
      </c>
      <c r="J66" s="260">
        <f>I66*G66</f>
        <v>4874.814736</v>
      </c>
      <c r="K66" s="222"/>
      <c r="L66" s="222">
        <f t="shared" si="4"/>
        <v>3799.84</v>
      </c>
    </row>
    <row r="67" ht="23.45" customHeight="1" spans="1:12">
      <c r="A67" s="216" t="s">
        <v>167</v>
      </c>
      <c r="B67" s="231" t="s">
        <v>64</v>
      </c>
      <c r="C67" s="217">
        <v>90778</v>
      </c>
      <c r="D67" s="217" t="s">
        <v>168</v>
      </c>
      <c r="E67" s="218" t="s">
        <v>169</v>
      </c>
      <c r="F67" s="217" t="s">
        <v>22</v>
      </c>
      <c r="G67" s="219">
        <v>24</v>
      </c>
      <c r="H67" s="162">
        <v>94.23</v>
      </c>
      <c r="I67" s="162">
        <f>H67*1.2829</f>
        <v>120.887667</v>
      </c>
      <c r="J67" s="260">
        <f>I67*G67</f>
        <v>2901.304008</v>
      </c>
      <c r="K67" s="222"/>
      <c r="L67" s="222">
        <f t="shared" si="4"/>
        <v>2261.52</v>
      </c>
    </row>
    <row r="68" ht="26.25" spans="1:12">
      <c r="A68" s="216" t="s">
        <v>170</v>
      </c>
      <c r="B68" s="231" t="s">
        <v>64</v>
      </c>
      <c r="C68" s="217" t="s">
        <v>171</v>
      </c>
      <c r="D68" s="217" t="s">
        <v>165</v>
      </c>
      <c r="E68" s="218" t="s">
        <v>172</v>
      </c>
      <c r="F68" s="217" t="s">
        <v>173</v>
      </c>
      <c r="G68" s="219">
        <v>1</v>
      </c>
      <c r="H68" s="162">
        <v>5531.63</v>
      </c>
      <c r="I68" s="162">
        <f>H68*1.2829</f>
        <v>7096.528127</v>
      </c>
      <c r="J68" s="260">
        <f>I68*G68</f>
        <v>7096.528127</v>
      </c>
      <c r="K68" s="222"/>
      <c r="L68" s="222">
        <f t="shared" si="4"/>
        <v>5531.63</v>
      </c>
    </row>
    <row r="69" ht="6" customHeight="1" spans="1:10">
      <c r="A69" s="247"/>
      <c r="B69" s="247"/>
      <c r="C69" s="247"/>
      <c r="D69" s="247"/>
      <c r="E69" s="247"/>
      <c r="F69" s="247"/>
      <c r="G69" s="247"/>
      <c r="H69" s="247"/>
      <c r="I69" s="247"/>
      <c r="J69" s="247"/>
    </row>
    <row r="70" customHeight="1" spans="1:12">
      <c r="A70" s="263" t="s">
        <v>174</v>
      </c>
      <c r="B70" s="263"/>
      <c r="C70" s="263"/>
      <c r="D70" s="263"/>
      <c r="E70" s="263"/>
      <c r="F70" s="263"/>
      <c r="G70" s="263"/>
      <c r="H70" s="263"/>
      <c r="I70" s="263"/>
      <c r="J70" s="266">
        <f>J65+J36+J31+J9</f>
        <v>98217.1561094074</v>
      </c>
      <c r="L70" s="267"/>
    </row>
    <row r="71" ht="6" customHeight="1" spans="1:10">
      <c r="A71" s="131"/>
      <c r="B71" s="131"/>
      <c r="C71" s="131"/>
      <c r="D71" s="131"/>
      <c r="E71" s="131"/>
      <c r="F71" s="131"/>
      <c r="G71" s="131"/>
      <c r="H71" s="131"/>
      <c r="I71" s="131"/>
      <c r="J71" s="131"/>
    </row>
    <row r="72" ht="15.75" spans="12:12">
      <c r="L72" s="222">
        <f>SUM(L24:L71)</f>
        <v>76177.616956</v>
      </c>
    </row>
    <row r="73" spans="8:12">
      <c r="H73" s="264" t="s">
        <v>175</v>
      </c>
      <c r="I73" s="264"/>
      <c r="J73" s="264"/>
      <c r="L73" s="249"/>
    </row>
    <row r="74" ht="15.75" spans="8:12">
      <c r="H74" s="265" t="s">
        <v>176</v>
      </c>
      <c r="I74" s="265"/>
      <c r="J74" s="265"/>
      <c r="L74" s="249"/>
    </row>
  </sheetData>
  <mergeCells count="24">
    <mergeCell ref="A1:J1"/>
    <mergeCell ref="A2:J2"/>
    <mergeCell ref="A3:J3"/>
    <mergeCell ref="A4:J4"/>
    <mergeCell ref="A5:J5"/>
    <mergeCell ref="A6:J6"/>
    <mergeCell ref="A7:J7"/>
    <mergeCell ref="B9:H9"/>
    <mergeCell ref="B10:H10"/>
    <mergeCell ref="B21:H21"/>
    <mergeCell ref="B23:H23"/>
    <mergeCell ref="B31:H31"/>
    <mergeCell ref="B36:H36"/>
    <mergeCell ref="B37:H37"/>
    <mergeCell ref="B44:H44"/>
    <mergeCell ref="B47:H47"/>
    <mergeCell ref="B49:H49"/>
    <mergeCell ref="B56:H56"/>
    <mergeCell ref="B65:H65"/>
    <mergeCell ref="A69:J69"/>
    <mergeCell ref="A70:I70"/>
    <mergeCell ref="A71:J71"/>
    <mergeCell ref="H73:J73"/>
    <mergeCell ref="H74:J74"/>
  </mergeCells>
  <printOptions horizontalCentered="1"/>
  <pageMargins left="0.196527777777778" right="0.196527777777778" top="0.590277777777778" bottom="0.590277777777778" header="0.511811023622047" footer="0.314583333333333"/>
  <pageSetup paperSize="9" fitToHeight="0" orientation="landscape" horizontalDpi="300" verticalDpi="300"/>
  <headerFooter>
    <oddFooter>&amp;CFolha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MJ71"/>
  <sheetViews>
    <sheetView zoomScale="89" zoomScaleNormal="89" topLeftCell="A24" workbookViewId="0">
      <selection activeCell="H32" sqref="H32"/>
    </sheetView>
  </sheetViews>
  <sheetFormatPr defaultColWidth="9.15238095238095" defaultRowHeight="15"/>
  <cols>
    <col min="1" max="1" width="8.85714285714286" style="202" customWidth="1"/>
    <col min="2" max="2" width="7.86666666666667" style="128" hidden="1" customWidth="1"/>
    <col min="3" max="3" width="57.152380952381" style="129" customWidth="1"/>
    <col min="4" max="4" width="9" style="128" customWidth="1"/>
    <col min="5" max="5" width="10" style="128" customWidth="1"/>
    <col min="6" max="6" width="40.152380952381" style="127" customWidth="1"/>
    <col min="7" max="7" width="10" style="128" customWidth="1"/>
    <col min="8" max="8" width="13.1428571428571" style="128" customWidth="1"/>
    <col min="9" max="1019" width="9.13333333333333" style="128"/>
  </cols>
  <sheetData>
    <row r="1" ht="15.75" spans="1:6">
      <c r="A1" s="1" t="s">
        <v>0</v>
      </c>
      <c r="B1" s="1"/>
      <c r="C1" s="1"/>
      <c r="D1" s="1"/>
      <c r="E1" s="1"/>
      <c r="F1" s="1"/>
    </row>
    <row r="2" ht="15.75" customHeight="1" spans="1:6">
      <c r="A2" s="2" t="s">
        <v>1</v>
      </c>
      <c r="B2" s="2"/>
      <c r="C2" s="2"/>
      <c r="D2" s="2"/>
      <c r="E2" s="2"/>
      <c r="F2" s="2"/>
    </row>
    <row r="3" ht="4.5" customHeight="1" spans="1:6">
      <c r="A3" s="203"/>
      <c r="B3" s="203"/>
      <c r="C3" s="203"/>
      <c r="D3" s="203"/>
      <c r="E3" s="203"/>
      <c r="F3" s="203"/>
    </row>
    <row r="4" customHeight="1" spans="1:6">
      <c r="A4" s="4" t="s">
        <v>177</v>
      </c>
      <c r="B4" s="4"/>
      <c r="C4" s="4"/>
      <c r="D4" s="4"/>
      <c r="E4" s="4"/>
      <c r="F4" s="4"/>
    </row>
    <row r="5" customHeight="1" spans="1:6">
      <c r="A5" s="204" t="s">
        <v>3</v>
      </c>
      <c r="B5" s="204"/>
      <c r="C5" s="204"/>
      <c r="D5" s="204"/>
      <c r="E5" s="204"/>
      <c r="F5" s="204"/>
    </row>
    <row r="6" customHeight="1" spans="1:6">
      <c r="A6" s="205" t="s">
        <v>4</v>
      </c>
      <c r="B6" s="205"/>
      <c r="C6" s="205"/>
      <c r="D6" s="205"/>
      <c r="E6" s="205"/>
      <c r="F6" s="205"/>
    </row>
    <row r="7" customHeight="1" spans="1:6">
      <c r="A7" s="206" t="str">
        <f>Planilha!A7</f>
        <v>DATA: FEVEREIRO/2022</v>
      </c>
      <c r="B7" s="206"/>
      <c r="C7" s="206"/>
      <c r="D7" s="206"/>
      <c r="E7" s="206"/>
      <c r="F7" s="206"/>
    </row>
    <row r="8" s="126" customFormat="1" ht="20.25" customHeight="1" spans="1:6">
      <c r="A8" s="207" t="s">
        <v>6</v>
      </c>
      <c r="B8" s="208" t="s">
        <v>9</v>
      </c>
      <c r="C8" s="209" t="s">
        <v>10</v>
      </c>
      <c r="D8" s="207" t="s">
        <v>11</v>
      </c>
      <c r="E8" s="207" t="s">
        <v>12</v>
      </c>
      <c r="F8" s="207" t="s">
        <v>15</v>
      </c>
    </row>
    <row r="9" ht="12.75" customHeight="1" spans="1:6">
      <c r="A9" s="210">
        <v>1</v>
      </c>
      <c r="B9" s="211" t="s">
        <v>16</v>
      </c>
      <c r="C9" s="211"/>
      <c r="D9" s="211"/>
      <c r="E9" s="211"/>
      <c r="F9" s="212"/>
    </row>
    <row r="10" ht="2.25" hidden="1" customHeight="1" spans="1:6">
      <c r="A10" s="213" t="s">
        <v>17</v>
      </c>
      <c r="B10" s="214"/>
      <c r="C10" s="214"/>
      <c r="D10" s="214"/>
      <c r="E10" s="214"/>
      <c r="F10" s="215"/>
    </row>
    <row r="11" ht="25.5" hidden="1" customHeight="1" spans="1:6">
      <c r="A11" s="216" t="s">
        <v>19</v>
      </c>
      <c r="B11" s="217"/>
      <c r="C11" s="218" t="s">
        <v>21</v>
      </c>
      <c r="D11" s="217" t="s">
        <v>22</v>
      </c>
      <c r="E11" s="219"/>
      <c r="F11" s="220"/>
    </row>
    <row r="12" hidden="1" customHeight="1" spans="1:6">
      <c r="A12" s="216" t="s">
        <v>23</v>
      </c>
      <c r="B12" s="217"/>
      <c r="C12" s="218" t="s">
        <v>24</v>
      </c>
      <c r="D12" s="217" t="s">
        <v>22</v>
      </c>
      <c r="E12" s="219"/>
      <c r="F12" s="220"/>
    </row>
    <row r="13" hidden="1" customHeight="1" spans="1:6">
      <c r="A13" s="216" t="s">
        <v>25</v>
      </c>
      <c r="B13" s="217"/>
      <c r="C13" s="218" t="s">
        <v>26</v>
      </c>
      <c r="D13" s="217" t="s">
        <v>22</v>
      </c>
      <c r="E13" s="219"/>
      <c r="F13" s="220"/>
    </row>
    <row r="14" hidden="1" customHeight="1" spans="1:6">
      <c r="A14" s="216" t="s">
        <v>27</v>
      </c>
      <c r="B14" s="217"/>
      <c r="C14" s="218" t="s">
        <v>28</v>
      </c>
      <c r="D14" s="217" t="s">
        <v>22</v>
      </c>
      <c r="E14" s="219"/>
      <c r="F14" s="220"/>
    </row>
    <row r="15" hidden="1" customHeight="1" spans="1:6">
      <c r="A15" s="216" t="s">
        <v>29</v>
      </c>
      <c r="B15" s="217"/>
      <c r="C15" s="218" t="s">
        <v>30</v>
      </c>
      <c r="D15" s="217" t="s">
        <v>22</v>
      </c>
      <c r="E15" s="219"/>
      <c r="F15" s="220"/>
    </row>
    <row r="16" hidden="1" customHeight="1" spans="1:6">
      <c r="A16" s="216" t="s">
        <v>31</v>
      </c>
      <c r="B16" s="217"/>
      <c r="C16" s="218" t="s">
        <v>32</v>
      </c>
      <c r="D16" s="217" t="s">
        <v>22</v>
      </c>
      <c r="E16" s="219"/>
      <c r="F16" s="220"/>
    </row>
    <row r="17" hidden="1" customHeight="1" spans="1:6">
      <c r="A17" s="216" t="s">
        <v>33</v>
      </c>
      <c r="B17" s="217"/>
      <c r="C17" s="218" t="s">
        <v>34</v>
      </c>
      <c r="D17" s="217" t="s">
        <v>22</v>
      </c>
      <c r="E17" s="219"/>
      <c r="F17" s="220"/>
    </row>
    <row r="18" hidden="1" customHeight="1" spans="1:6">
      <c r="A18" s="216" t="s">
        <v>35</v>
      </c>
      <c r="B18" s="217"/>
      <c r="C18" s="218" t="s">
        <v>36</v>
      </c>
      <c r="D18" s="217" t="s">
        <v>22</v>
      </c>
      <c r="E18" s="219"/>
      <c r="F18" s="220"/>
    </row>
    <row r="19" hidden="1" customHeight="1" spans="1:6">
      <c r="A19" s="216" t="s">
        <v>37</v>
      </c>
      <c r="B19" s="217"/>
      <c r="C19" s="218" t="s">
        <v>38</v>
      </c>
      <c r="D19" s="217" t="s">
        <v>22</v>
      </c>
      <c r="E19" s="219"/>
      <c r="F19" s="220"/>
    </row>
    <row r="20" hidden="1" customHeight="1" spans="1:6">
      <c r="A20" s="216" t="s">
        <v>39</v>
      </c>
      <c r="B20" s="217"/>
      <c r="C20" s="218" t="s">
        <v>40</v>
      </c>
      <c r="D20" s="217" t="s">
        <v>22</v>
      </c>
      <c r="E20" s="219"/>
      <c r="F20" s="220"/>
    </row>
    <row r="21" ht="12.75" customHeight="1" spans="1:6">
      <c r="A21" s="213" t="s">
        <v>17</v>
      </c>
      <c r="B21" s="214" t="s">
        <v>41</v>
      </c>
      <c r="C21" s="214"/>
      <c r="D21" s="214"/>
      <c r="E21" s="214"/>
      <c r="F21" s="215"/>
    </row>
    <row r="22" ht="25.5" spans="1:6">
      <c r="A22" s="216" t="s">
        <v>19</v>
      </c>
      <c r="B22" s="217"/>
      <c r="C22" s="221" t="s">
        <v>44</v>
      </c>
      <c r="D22" s="217" t="s">
        <v>45</v>
      </c>
      <c r="E22" s="219">
        <v>0.5</v>
      </c>
      <c r="F22" s="220" t="s">
        <v>178</v>
      </c>
    </row>
    <row r="23" customHeight="1" spans="1:8">
      <c r="A23" s="213" t="s">
        <v>46</v>
      </c>
      <c r="B23" s="214" t="s">
        <v>47</v>
      </c>
      <c r="C23" s="214"/>
      <c r="D23" s="214"/>
      <c r="E23" s="214"/>
      <c r="F23" s="215"/>
      <c r="G23" s="222"/>
      <c r="H23" s="222"/>
    </row>
    <row r="24" ht="38.25" spans="1:8">
      <c r="A24" s="216" t="s">
        <v>48</v>
      </c>
      <c r="B24" s="223"/>
      <c r="C24" s="224" t="s">
        <v>51</v>
      </c>
      <c r="D24" s="217" t="s">
        <v>52</v>
      </c>
      <c r="E24" s="219">
        <v>15</v>
      </c>
      <c r="F24" s="225" t="s">
        <v>179</v>
      </c>
      <c r="G24" s="222"/>
      <c r="H24" s="222"/>
    </row>
    <row r="25" ht="52.5" customHeight="1" spans="1:8">
      <c r="A25" s="216" t="s">
        <v>53</v>
      </c>
      <c r="B25" s="223"/>
      <c r="C25" s="224" t="s">
        <v>55</v>
      </c>
      <c r="D25" s="217" t="s">
        <v>56</v>
      </c>
      <c r="E25" s="219">
        <v>1</v>
      </c>
      <c r="F25" s="225" t="s">
        <v>178</v>
      </c>
      <c r="G25" s="222"/>
      <c r="H25" s="222"/>
    </row>
    <row r="26" ht="25.5" spans="1:8">
      <c r="A26" s="216" t="s">
        <v>57</v>
      </c>
      <c r="B26" s="223"/>
      <c r="C26" s="224" t="s">
        <v>59</v>
      </c>
      <c r="D26" s="217" t="s">
        <v>56</v>
      </c>
      <c r="E26" s="219">
        <v>2</v>
      </c>
      <c r="F26" s="225" t="s">
        <v>178</v>
      </c>
      <c r="G26" s="222"/>
      <c r="H26" s="222"/>
    </row>
    <row r="27" ht="25.5" spans="1:8">
      <c r="A27" s="216" t="s">
        <v>60</v>
      </c>
      <c r="B27" s="223"/>
      <c r="C27" s="224" t="s">
        <v>62</v>
      </c>
      <c r="D27" s="217" t="s">
        <v>56</v>
      </c>
      <c r="E27" s="219">
        <v>2</v>
      </c>
      <c r="F27" s="225" t="s">
        <v>178</v>
      </c>
      <c r="G27" s="222"/>
      <c r="H27" s="222"/>
    </row>
    <row r="28" ht="51" spans="1:8">
      <c r="A28" s="216" t="s">
        <v>63</v>
      </c>
      <c r="B28" s="223"/>
      <c r="C28" s="224" t="s">
        <v>65</v>
      </c>
      <c r="D28" s="217" t="s">
        <v>22</v>
      </c>
      <c r="E28" s="219">
        <v>176</v>
      </c>
      <c r="F28" s="225" t="s">
        <v>180</v>
      </c>
      <c r="G28" s="222"/>
      <c r="H28" s="222"/>
    </row>
    <row r="29" ht="79.5" customHeight="1" spans="1:7">
      <c r="A29" s="216" t="s">
        <v>66</v>
      </c>
      <c r="B29" s="217"/>
      <c r="C29" s="226" t="s">
        <v>68</v>
      </c>
      <c r="D29" s="217" t="s">
        <v>52</v>
      </c>
      <c r="E29" s="219">
        <v>3</v>
      </c>
      <c r="F29" s="225" t="s">
        <v>181</v>
      </c>
      <c r="G29" s="222"/>
    </row>
    <row r="30" ht="25.5" spans="1:7">
      <c r="A30" s="216" t="s">
        <v>69</v>
      </c>
      <c r="B30" s="217"/>
      <c r="C30" s="226" t="s">
        <v>71</v>
      </c>
      <c r="D30" s="217" t="s">
        <v>72</v>
      </c>
      <c r="E30" s="219">
        <v>7</v>
      </c>
      <c r="F30" s="225" t="s">
        <v>182</v>
      </c>
      <c r="G30" s="222"/>
    </row>
    <row r="31" customHeight="1" spans="1:7">
      <c r="A31" s="210">
        <v>2</v>
      </c>
      <c r="B31" s="227" t="s">
        <v>73</v>
      </c>
      <c r="C31" s="227"/>
      <c r="D31" s="227"/>
      <c r="E31" s="227"/>
      <c r="F31" s="228"/>
      <c r="G31" s="222"/>
    </row>
    <row r="32" ht="54" customHeight="1" spans="1:7">
      <c r="A32" s="216" t="s">
        <v>74</v>
      </c>
      <c r="B32" s="217"/>
      <c r="C32" s="226" t="s">
        <v>76</v>
      </c>
      <c r="D32" s="217" t="s">
        <v>52</v>
      </c>
      <c r="E32" s="219">
        <v>100</v>
      </c>
      <c r="F32" s="225" t="s">
        <v>183</v>
      </c>
      <c r="G32" s="222"/>
    </row>
    <row r="33" ht="25.5" spans="1:7">
      <c r="A33" s="216" t="s">
        <v>77</v>
      </c>
      <c r="B33" s="217"/>
      <c r="C33" s="226" t="s">
        <v>184</v>
      </c>
      <c r="D33" s="217" t="s">
        <v>52</v>
      </c>
      <c r="E33" s="219">
        <v>134.41</v>
      </c>
      <c r="F33" s="225" t="s">
        <v>183</v>
      </c>
      <c r="G33" s="222"/>
    </row>
    <row r="34" ht="165.75" spans="1:7">
      <c r="A34" s="229" t="s">
        <v>81</v>
      </c>
      <c r="B34" s="230"/>
      <c r="C34" s="231" t="s">
        <v>185</v>
      </c>
      <c r="D34" s="232" t="s">
        <v>85</v>
      </c>
      <c r="E34" s="219">
        <v>36</v>
      </c>
      <c r="F34" s="225" t="s">
        <v>186</v>
      </c>
      <c r="G34" s="222"/>
    </row>
    <row r="35" ht="25.5" spans="1:7">
      <c r="A35" s="229" t="s">
        <v>86</v>
      </c>
      <c r="B35" s="233"/>
      <c r="C35" s="234" t="s">
        <v>88</v>
      </c>
      <c r="D35" s="232" t="s">
        <v>89</v>
      </c>
      <c r="E35" s="235">
        <v>40</v>
      </c>
      <c r="F35" s="225" t="s">
        <v>187</v>
      </c>
      <c r="G35" s="222"/>
    </row>
    <row r="36" ht="12.75" customHeight="1" spans="1:7">
      <c r="A36" s="236">
        <v>3</v>
      </c>
      <c r="B36" s="237" t="s">
        <v>90</v>
      </c>
      <c r="C36" s="237"/>
      <c r="D36" s="237"/>
      <c r="E36" s="237"/>
      <c r="F36" s="228"/>
      <c r="G36" s="222"/>
    </row>
    <row r="37" s="178" customFormat="1" ht="12.75" customHeight="1" spans="1:1024">
      <c r="A37" s="213" t="s">
        <v>91</v>
      </c>
      <c r="B37" s="214" t="s">
        <v>92</v>
      </c>
      <c r="C37" s="214"/>
      <c r="D37" s="214"/>
      <c r="E37" s="214"/>
      <c r="F37" s="215"/>
      <c r="G37" s="238"/>
      <c r="AMF37" s="242"/>
      <c r="AMG37" s="242"/>
      <c r="AMH37" s="242"/>
      <c r="AMI37" s="242"/>
      <c r="AMJ37" s="242"/>
    </row>
    <row r="38" s="178" customFormat="1" ht="25.5" spans="1:1024">
      <c r="A38" s="229" t="s">
        <v>93</v>
      </c>
      <c r="B38" s="223"/>
      <c r="C38" s="239" t="s">
        <v>94</v>
      </c>
      <c r="D38" s="232" t="s">
        <v>52</v>
      </c>
      <c r="E38" s="219">
        <v>3</v>
      </c>
      <c r="F38" s="225" t="s">
        <v>188</v>
      </c>
      <c r="G38" s="238"/>
      <c r="AMF38" s="242"/>
      <c r="AMG38" s="242"/>
      <c r="AMH38" s="242"/>
      <c r="AMI38" s="242"/>
      <c r="AMJ38" s="242"/>
    </row>
    <row r="39" s="178" customFormat="1" ht="89.25" spans="1:1024">
      <c r="A39" s="229" t="s">
        <v>95</v>
      </c>
      <c r="B39" s="223"/>
      <c r="C39" s="224" t="s">
        <v>189</v>
      </c>
      <c r="D39" s="232" t="s">
        <v>52</v>
      </c>
      <c r="E39" s="240">
        <f>2.8*2.8+1.16*0.93*2+0.8*2.9*2+4.73+3.39*0.83-5.33</f>
        <v>16.8513</v>
      </c>
      <c r="F39" s="225" t="s">
        <v>190</v>
      </c>
      <c r="G39" s="238"/>
      <c r="AMF39" s="242"/>
      <c r="AMG39" s="242"/>
      <c r="AMH39" s="242"/>
      <c r="AMI39" s="242"/>
      <c r="AMJ39" s="242"/>
    </row>
    <row r="40" s="178" customFormat="1" ht="38.25" spans="1:1024">
      <c r="A40" s="229" t="s">
        <v>97</v>
      </c>
      <c r="B40" s="223"/>
      <c r="C40" s="224" t="s">
        <v>99</v>
      </c>
      <c r="D40" s="232" t="s">
        <v>52</v>
      </c>
      <c r="E40" s="240">
        <v>5.33</v>
      </c>
      <c r="F40" s="225" t="s">
        <v>191</v>
      </c>
      <c r="G40" s="238"/>
      <c r="AMF40" s="242"/>
      <c r="AMG40" s="242"/>
      <c r="AMH40" s="242"/>
      <c r="AMI40" s="242"/>
      <c r="AMJ40" s="242"/>
    </row>
    <row r="41" s="178" customFormat="1" ht="51" spans="1:1024">
      <c r="A41" s="229" t="s">
        <v>100</v>
      </c>
      <c r="B41" s="223"/>
      <c r="C41" s="224" t="s">
        <v>102</v>
      </c>
      <c r="D41" s="232" t="s">
        <v>52</v>
      </c>
      <c r="E41" s="240">
        <v>1</v>
      </c>
      <c r="F41" s="225" t="s">
        <v>192</v>
      </c>
      <c r="G41" s="238"/>
      <c r="AMF41" s="242"/>
      <c r="AMG41" s="242"/>
      <c r="AMH41" s="242"/>
      <c r="AMI41" s="242"/>
      <c r="AMJ41" s="242"/>
    </row>
    <row r="42" s="178" customFormat="1" ht="38.25" spans="1:1024">
      <c r="A42" s="229" t="s">
        <v>103</v>
      </c>
      <c r="B42" s="223"/>
      <c r="C42" s="224" t="s">
        <v>193</v>
      </c>
      <c r="D42" s="232" t="s">
        <v>106</v>
      </c>
      <c r="E42" s="240">
        <v>1</v>
      </c>
      <c r="F42" s="225" t="s">
        <v>194</v>
      </c>
      <c r="G42" s="238"/>
      <c r="AMF42" s="242"/>
      <c r="AMG42" s="242"/>
      <c r="AMH42" s="242"/>
      <c r="AMI42" s="242"/>
      <c r="AMJ42" s="242"/>
    </row>
    <row r="43" s="178" customFormat="1" spans="1:1024">
      <c r="A43" s="229" t="s">
        <v>107</v>
      </c>
      <c r="B43" s="223"/>
      <c r="C43" s="224" t="s">
        <v>109</v>
      </c>
      <c r="D43" s="232" t="s">
        <v>72</v>
      </c>
      <c r="E43" s="240">
        <v>7</v>
      </c>
      <c r="F43" s="225" t="s">
        <v>195</v>
      </c>
      <c r="G43" s="238"/>
      <c r="AMF43" s="242"/>
      <c r="AMG43" s="242"/>
      <c r="AMH43" s="242"/>
      <c r="AMI43" s="242"/>
      <c r="AMJ43" s="242"/>
    </row>
    <row r="44" s="178" customFormat="1" ht="12.75" customHeight="1" spans="1:1024">
      <c r="A44" s="213" t="s">
        <v>110</v>
      </c>
      <c r="B44" s="214" t="s">
        <v>111</v>
      </c>
      <c r="C44" s="214"/>
      <c r="D44" s="214"/>
      <c r="E44" s="214"/>
      <c r="F44" s="215"/>
      <c r="G44" s="238"/>
      <c r="AMF44" s="242"/>
      <c r="AMG44" s="242"/>
      <c r="AMH44" s="242"/>
      <c r="AMI44" s="242"/>
      <c r="AMJ44" s="242"/>
    </row>
    <row r="45" s="178" customFormat="1" ht="38.25" spans="1:1024">
      <c r="A45" s="229" t="s">
        <v>112</v>
      </c>
      <c r="B45" s="223"/>
      <c r="C45" s="224" t="s">
        <v>115</v>
      </c>
      <c r="D45" s="232" t="s">
        <v>52</v>
      </c>
      <c r="E45" s="240">
        <v>1</v>
      </c>
      <c r="F45" s="225" t="s">
        <v>192</v>
      </c>
      <c r="G45" s="238"/>
      <c r="AMF45" s="242"/>
      <c r="AMG45" s="242"/>
      <c r="AMH45" s="242"/>
      <c r="AMI45" s="242"/>
      <c r="AMJ45" s="242"/>
    </row>
    <row r="46" s="178" customFormat="1" ht="51" spans="1:1024">
      <c r="A46" s="229" t="s">
        <v>116</v>
      </c>
      <c r="B46" s="223"/>
      <c r="C46" s="224" t="s">
        <v>118</v>
      </c>
      <c r="D46" s="232" t="s">
        <v>52</v>
      </c>
      <c r="E46" s="240">
        <v>20</v>
      </c>
      <c r="F46" s="225" t="s">
        <v>183</v>
      </c>
      <c r="G46" s="238"/>
      <c r="AMF46" s="242"/>
      <c r="AMG46" s="242"/>
      <c r="AMH46" s="242"/>
      <c r="AMI46" s="242"/>
      <c r="AMJ46" s="242"/>
    </row>
    <row r="47" s="178" customFormat="1" ht="12.75" customHeight="1" spans="1:1024">
      <c r="A47" s="213" t="s">
        <v>119</v>
      </c>
      <c r="B47" s="214" t="s">
        <v>120</v>
      </c>
      <c r="C47" s="214"/>
      <c r="D47" s="214"/>
      <c r="E47" s="214"/>
      <c r="F47" s="215"/>
      <c r="G47" s="238"/>
      <c r="AMF47" s="242"/>
      <c r="AMG47" s="242"/>
      <c r="AMH47" s="242"/>
      <c r="AMI47" s="242"/>
      <c r="AMJ47" s="242"/>
    </row>
    <row r="48" s="178" customFormat="1" ht="38.25" spans="1:1024">
      <c r="A48" s="229" t="s">
        <v>121</v>
      </c>
      <c r="B48" s="233"/>
      <c r="C48" s="234" t="s">
        <v>123</v>
      </c>
      <c r="D48" s="232" t="s">
        <v>52</v>
      </c>
      <c r="E48" s="235">
        <f>1.77*0.32*2+1.77*2.83-0.85*0.95</f>
        <v>5.3344</v>
      </c>
      <c r="F48" s="225" t="s">
        <v>191</v>
      </c>
      <c r="G48" s="238"/>
      <c r="AMF48" s="242"/>
      <c r="AMG48" s="242"/>
      <c r="AMH48" s="242"/>
      <c r="AMI48" s="242"/>
      <c r="AMJ48" s="242"/>
    </row>
    <row r="49" s="178" customFormat="1" ht="12.75" customHeight="1" spans="1:1024">
      <c r="A49" s="213" t="s">
        <v>124</v>
      </c>
      <c r="B49" s="214" t="s">
        <v>125</v>
      </c>
      <c r="C49" s="214"/>
      <c r="D49" s="214"/>
      <c r="E49" s="214"/>
      <c r="F49" s="215"/>
      <c r="G49" s="238"/>
      <c r="AMF49" s="242"/>
      <c r="AMG49" s="242"/>
      <c r="AMH49" s="242"/>
      <c r="AMI49" s="242"/>
      <c r="AMJ49" s="242"/>
    </row>
    <row r="50" s="178" customFormat="1" ht="78.75" customHeight="1" spans="1:1024">
      <c r="A50" s="229" t="s">
        <v>126</v>
      </c>
      <c r="B50" s="223"/>
      <c r="C50" s="239" t="s">
        <v>127</v>
      </c>
      <c r="D50" s="232" t="s">
        <v>52</v>
      </c>
      <c r="E50" s="240">
        <v>16.85</v>
      </c>
      <c r="F50" s="225" t="s">
        <v>190</v>
      </c>
      <c r="G50" s="238"/>
      <c r="AMF50" s="242"/>
      <c r="AMG50" s="242"/>
      <c r="AMH50" s="242"/>
      <c r="AMI50" s="242"/>
      <c r="AMJ50" s="242"/>
    </row>
    <row r="51" s="178" customFormat="1" ht="51" spans="1:1024">
      <c r="A51" s="229" t="s">
        <v>128</v>
      </c>
      <c r="B51" s="223"/>
      <c r="C51" s="224" t="s">
        <v>129</v>
      </c>
      <c r="D51" s="232" t="s">
        <v>72</v>
      </c>
      <c r="E51" s="240">
        <v>2</v>
      </c>
      <c r="F51" s="225" t="s">
        <v>192</v>
      </c>
      <c r="G51" s="238"/>
      <c r="AMF51" s="242"/>
      <c r="AMG51" s="242"/>
      <c r="AMH51" s="242"/>
      <c r="AMI51" s="242"/>
      <c r="AMJ51" s="242"/>
    </row>
    <row r="52" s="178" customFormat="1" ht="38.25" spans="1:1024">
      <c r="A52" s="229" t="s">
        <v>130</v>
      </c>
      <c r="B52" s="223"/>
      <c r="C52" s="224" t="s">
        <v>131</v>
      </c>
      <c r="D52" s="232" t="s">
        <v>52</v>
      </c>
      <c r="E52" s="240">
        <v>1</v>
      </c>
      <c r="F52" s="225" t="s">
        <v>192</v>
      </c>
      <c r="G52" s="238"/>
      <c r="AMF52" s="242"/>
      <c r="AMG52" s="242"/>
      <c r="AMH52" s="242"/>
      <c r="AMI52" s="242"/>
      <c r="AMJ52" s="242"/>
    </row>
    <row r="53" s="178" customFormat="1" ht="25.5" spans="1:1024">
      <c r="A53" s="229" t="s">
        <v>132</v>
      </c>
      <c r="B53" s="223"/>
      <c r="C53" s="224" t="s">
        <v>133</v>
      </c>
      <c r="D53" s="232" t="s">
        <v>134</v>
      </c>
      <c r="E53" s="240">
        <v>4</v>
      </c>
      <c r="F53" s="241" t="s">
        <v>178</v>
      </c>
      <c r="G53" s="238"/>
      <c r="AMF53" s="242"/>
      <c r="AMG53" s="242"/>
      <c r="AMH53" s="242"/>
      <c r="AMI53" s="242"/>
      <c r="AMJ53" s="242"/>
    </row>
    <row r="54" s="178" customFormat="1" ht="25.5" spans="1:1024">
      <c r="A54" s="229" t="s">
        <v>135</v>
      </c>
      <c r="B54" s="223"/>
      <c r="C54" s="224" t="s">
        <v>137</v>
      </c>
      <c r="D54" s="232" t="s">
        <v>52</v>
      </c>
      <c r="E54" s="232">
        <v>0.2</v>
      </c>
      <c r="F54" s="225" t="s">
        <v>192</v>
      </c>
      <c r="G54" s="238"/>
      <c r="AMF54" s="242"/>
      <c r="AMG54" s="242"/>
      <c r="AMH54" s="242"/>
      <c r="AMI54" s="242"/>
      <c r="AMJ54" s="242"/>
    </row>
    <row r="55" s="178" customFormat="1" ht="63.75" spans="1:1024">
      <c r="A55" s="229" t="s">
        <v>138</v>
      </c>
      <c r="B55" s="223"/>
      <c r="C55" s="224" t="s">
        <v>196</v>
      </c>
      <c r="D55" s="232" t="s">
        <v>52</v>
      </c>
      <c r="E55" s="232">
        <f>16.85-5.33</f>
        <v>11.52</v>
      </c>
      <c r="F55" s="241" t="s">
        <v>197</v>
      </c>
      <c r="G55" s="238"/>
      <c r="AMF55" s="242"/>
      <c r="AMG55" s="242"/>
      <c r="AMH55" s="242"/>
      <c r="AMI55" s="242"/>
      <c r="AMJ55" s="242"/>
    </row>
    <row r="56" s="178" customFormat="1" ht="12.75" customHeight="1" spans="1:1024">
      <c r="A56" s="213" t="s">
        <v>140</v>
      </c>
      <c r="B56" s="214" t="s">
        <v>198</v>
      </c>
      <c r="C56" s="214"/>
      <c r="D56" s="214"/>
      <c r="E56" s="214"/>
      <c r="F56" s="215"/>
      <c r="G56" s="238"/>
      <c r="AMF56" s="242"/>
      <c r="AMG56" s="242"/>
      <c r="AMH56" s="242"/>
      <c r="AMI56" s="242"/>
      <c r="AMJ56" s="242"/>
    </row>
    <row r="57" s="178" customFormat="1" ht="63.75" spans="1:1024">
      <c r="A57" s="229" t="s">
        <v>142</v>
      </c>
      <c r="B57" s="223"/>
      <c r="C57" s="231" t="s">
        <v>144</v>
      </c>
      <c r="D57" s="232" t="s">
        <v>52</v>
      </c>
      <c r="E57" s="240">
        <v>0.2</v>
      </c>
      <c r="F57" s="241" t="s">
        <v>199</v>
      </c>
      <c r="G57" s="238"/>
      <c r="AMF57" s="242"/>
      <c r="AMG57" s="242"/>
      <c r="AMH57" s="242"/>
      <c r="AMI57" s="242"/>
      <c r="AMJ57" s="242"/>
    </row>
    <row r="58" s="178" customFormat="1" ht="25.5" spans="1:1024">
      <c r="A58" s="229" t="s">
        <v>145</v>
      </c>
      <c r="B58" s="223"/>
      <c r="C58" s="231" t="s">
        <v>147</v>
      </c>
      <c r="D58" s="232" t="s">
        <v>85</v>
      </c>
      <c r="E58" s="240">
        <f>2*2*0.4</f>
        <v>1.6</v>
      </c>
      <c r="F58" s="241" t="s">
        <v>200</v>
      </c>
      <c r="G58" s="238"/>
      <c r="AMF58" s="242"/>
      <c r="AMG58" s="242"/>
      <c r="AMH58" s="242"/>
      <c r="AMI58" s="242"/>
      <c r="AMJ58" s="242"/>
    </row>
    <row r="59" s="178" customFormat="1" spans="1:1024">
      <c r="A59" s="229" t="s">
        <v>148</v>
      </c>
      <c r="B59" s="223"/>
      <c r="C59" s="231" t="s">
        <v>150</v>
      </c>
      <c r="D59" s="232" t="s">
        <v>52</v>
      </c>
      <c r="E59" s="240">
        <v>0.8</v>
      </c>
      <c r="F59" s="241" t="s">
        <v>201</v>
      </c>
      <c r="G59" s="238"/>
      <c r="AMF59" s="242"/>
      <c r="AMG59" s="242"/>
      <c r="AMH59" s="242"/>
      <c r="AMI59" s="242"/>
      <c r="AMJ59" s="242"/>
    </row>
    <row r="60" s="178" customFormat="1" ht="51" spans="1:1024">
      <c r="A60" s="229" t="s">
        <v>151</v>
      </c>
      <c r="B60" s="223"/>
      <c r="C60" s="231" t="s">
        <v>153</v>
      </c>
      <c r="D60" s="232" t="s">
        <v>72</v>
      </c>
      <c r="E60" s="240">
        <v>2</v>
      </c>
      <c r="F60" s="241" t="s">
        <v>202</v>
      </c>
      <c r="G60" s="238"/>
      <c r="AMF60" s="242"/>
      <c r="AMG60" s="242"/>
      <c r="AMH60" s="242"/>
      <c r="AMI60" s="242"/>
      <c r="AMJ60" s="242"/>
    </row>
    <row r="61" s="178" customFormat="1" ht="38.25" spans="1:1024">
      <c r="A61" s="229" t="s">
        <v>154</v>
      </c>
      <c r="B61" s="223"/>
      <c r="C61" s="231" t="s">
        <v>155</v>
      </c>
      <c r="D61" s="232" t="s">
        <v>85</v>
      </c>
      <c r="E61" s="240">
        <v>5.5</v>
      </c>
      <c r="F61" s="241" t="s">
        <v>203</v>
      </c>
      <c r="G61" s="238"/>
      <c r="AMF61" s="242"/>
      <c r="AMG61" s="242"/>
      <c r="AMH61" s="242"/>
      <c r="AMI61" s="242"/>
      <c r="AMJ61" s="242"/>
    </row>
    <row r="62" s="178" customFormat="1" ht="25.5" spans="1:1024">
      <c r="A62" s="229" t="s">
        <v>156</v>
      </c>
      <c r="B62" s="223"/>
      <c r="C62" s="231" t="s">
        <v>157</v>
      </c>
      <c r="D62" s="232" t="s">
        <v>85</v>
      </c>
      <c r="E62" s="240">
        <v>1.6</v>
      </c>
      <c r="F62" s="241" t="s">
        <v>200</v>
      </c>
      <c r="G62" s="238"/>
      <c r="AMF62" s="242"/>
      <c r="AMG62" s="242"/>
      <c r="AMH62" s="242"/>
      <c r="AMI62" s="242"/>
      <c r="AMJ62" s="242"/>
    </row>
    <row r="63" s="178" customFormat="1" ht="63.75" spans="1:1024">
      <c r="A63" s="229" t="s">
        <v>158</v>
      </c>
      <c r="B63" s="223"/>
      <c r="C63" s="231" t="s">
        <v>159</v>
      </c>
      <c r="D63" s="232" t="s">
        <v>52</v>
      </c>
      <c r="E63" s="240">
        <v>7.98</v>
      </c>
      <c r="F63" s="241" t="s">
        <v>204</v>
      </c>
      <c r="G63" s="238"/>
      <c r="AMF63" s="242"/>
      <c r="AMG63" s="242"/>
      <c r="AMH63" s="242"/>
      <c r="AMI63" s="242"/>
      <c r="AMJ63" s="242"/>
    </row>
    <row r="64" s="178" customFormat="1" ht="51" spans="1:1024">
      <c r="A64" s="229" t="s">
        <v>160</v>
      </c>
      <c r="B64" s="223"/>
      <c r="C64" s="224" t="s">
        <v>162</v>
      </c>
      <c r="D64" s="232" t="s">
        <v>72</v>
      </c>
      <c r="E64" s="240">
        <v>3</v>
      </c>
      <c r="F64" s="225" t="s">
        <v>205</v>
      </c>
      <c r="G64" s="238"/>
      <c r="AMF64" s="242"/>
      <c r="AMG64" s="242"/>
      <c r="AMH64" s="242"/>
      <c r="AMI64" s="242"/>
      <c r="AMJ64" s="242"/>
    </row>
    <row r="65" ht="12.75" customHeight="1" spans="1:7">
      <c r="A65" s="236">
        <v>4</v>
      </c>
      <c r="B65" s="243" t="s">
        <v>206</v>
      </c>
      <c r="C65" s="243"/>
      <c r="D65" s="243"/>
      <c r="E65" s="243"/>
      <c r="F65" s="228"/>
      <c r="G65" s="222"/>
    </row>
    <row r="66" ht="23.45" customHeight="1" spans="1:7">
      <c r="A66" s="216" t="s">
        <v>164</v>
      </c>
      <c r="B66" s="217" t="s">
        <v>165</v>
      </c>
      <c r="C66" s="218" t="s">
        <v>166</v>
      </c>
      <c r="D66" s="217" t="s">
        <v>22</v>
      </c>
      <c r="E66" s="219">
        <v>44</v>
      </c>
      <c r="F66" s="225" t="s">
        <v>207</v>
      </c>
      <c r="G66" s="222"/>
    </row>
    <row r="67" ht="38.25" spans="1:7">
      <c r="A67" s="216" t="s">
        <v>167</v>
      </c>
      <c r="B67" s="244"/>
      <c r="C67" s="218" t="s">
        <v>169</v>
      </c>
      <c r="D67" s="217" t="s">
        <v>22</v>
      </c>
      <c r="E67" s="219">
        <v>24</v>
      </c>
      <c r="F67" s="225" t="s">
        <v>208</v>
      </c>
      <c r="G67" s="222"/>
    </row>
    <row r="68" ht="26.25" spans="1:7">
      <c r="A68" s="216" t="s">
        <v>170</v>
      </c>
      <c r="B68" s="244" t="s">
        <v>165</v>
      </c>
      <c r="C68" s="218" t="s">
        <v>172</v>
      </c>
      <c r="D68" s="244" t="s">
        <v>209</v>
      </c>
      <c r="E68" s="245">
        <v>1</v>
      </c>
      <c r="F68" s="246" t="s">
        <v>178</v>
      </c>
      <c r="G68" s="222"/>
    </row>
    <row r="69" ht="6" customHeight="1" spans="1:6">
      <c r="A69" s="247"/>
      <c r="B69" s="247"/>
      <c r="C69" s="247"/>
      <c r="D69" s="247"/>
      <c r="E69" s="247"/>
      <c r="F69" s="247"/>
    </row>
    <row r="70" ht="5.25" customHeight="1" spans="1:6">
      <c r="A70" s="248"/>
      <c r="B70" s="248"/>
      <c r="C70" s="248"/>
      <c r="D70" s="248"/>
      <c r="E70" s="248"/>
      <c r="F70" s="248"/>
    </row>
    <row r="71" ht="6" customHeight="1" spans="1:6">
      <c r="A71" s="131"/>
      <c r="B71" s="131"/>
      <c r="C71" s="131"/>
      <c r="D71" s="131"/>
      <c r="E71" s="131"/>
      <c r="F71" s="131"/>
    </row>
  </sheetData>
  <mergeCells count="22">
    <mergeCell ref="A1:F1"/>
    <mergeCell ref="A2:F2"/>
    <mergeCell ref="A3:F3"/>
    <mergeCell ref="A4:F4"/>
    <mergeCell ref="A5:F5"/>
    <mergeCell ref="A6:F6"/>
    <mergeCell ref="A7:F7"/>
    <mergeCell ref="B9:E9"/>
    <mergeCell ref="B10:E10"/>
    <mergeCell ref="B21:E21"/>
    <mergeCell ref="B23:E23"/>
    <mergeCell ref="B31:E31"/>
    <mergeCell ref="B36:E36"/>
    <mergeCell ref="B37:E37"/>
    <mergeCell ref="B44:E44"/>
    <mergeCell ref="B47:E47"/>
    <mergeCell ref="B49:E49"/>
    <mergeCell ref="B56:E56"/>
    <mergeCell ref="B65:E65"/>
    <mergeCell ref="A69:F69"/>
    <mergeCell ref="A70:F70"/>
    <mergeCell ref="A71:F71"/>
  </mergeCells>
  <printOptions horizontalCentered="1"/>
  <pageMargins left="0.196527777777778" right="0.196527777777778" top="0.590277777777778" bottom="0.590277777777778" header="0.511811023622047" footer="0.314583333333333"/>
  <pageSetup paperSize="9" fitToHeight="0" orientation="landscape" horizontalDpi="300" verticalDpi="300"/>
  <headerFooter>
    <oddFooter>&amp;CFolha &amp;P de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2"/>
  <sheetViews>
    <sheetView workbookViewId="0">
      <selection activeCell="A8" sqref="A8:C8"/>
    </sheetView>
  </sheetViews>
  <sheetFormatPr defaultColWidth="9.15238095238095" defaultRowHeight="15"/>
  <cols>
    <col min="1" max="1" width="3.29523809523809" style="174" customWidth="1"/>
    <col min="2" max="2" width="64.4285714285714" style="78" customWidth="1"/>
    <col min="3" max="5" width="15.2857142857143" style="78" customWidth="1"/>
    <col min="6" max="1024" width="9.13333333333333" style="78"/>
  </cols>
  <sheetData>
    <row r="1" ht="16.5" customHeight="1" spans="1:12">
      <c r="A1" s="1" t="s">
        <v>0</v>
      </c>
      <c r="B1" s="1"/>
      <c r="C1" s="1"/>
      <c r="D1" s="1"/>
      <c r="E1" s="1"/>
      <c r="F1" s="175"/>
      <c r="G1" s="175"/>
      <c r="H1" s="175"/>
      <c r="I1" s="175"/>
      <c r="J1" s="175"/>
      <c r="K1" s="80"/>
      <c r="L1" s="80"/>
    </row>
    <row r="2" ht="16.5" customHeight="1" spans="1:12">
      <c r="A2" s="2" t="s">
        <v>210</v>
      </c>
      <c r="B2" s="2"/>
      <c r="C2" s="2"/>
      <c r="D2" s="2"/>
      <c r="E2" s="2"/>
      <c r="F2" s="176"/>
      <c r="G2" s="176"/>
      <c r="H2" s="176"/>
      <c r="I2" s="176"/>
      <c r="J2" s="176"/>
      <c r="K2" s="80"/>
      <c r="L2" s="80"/>
    </row>
    <row r="3" ht="6" customHeight="1" spans="1:12">
      <c r="A3" s="177"/>
      <c r="B3" s="178"/>
      <c r="C3" s="178"/>
      <c r="D3" s="178"/>
      <c r="E3" s="179"/>
      <c r="F3" s="176"/>
      <c r="G3" s="176"/>
      <c r="H3" s="176"/>
      <c r="I3" s="176"/>
      <c r="J3" s="176"/>
      <c r="K3" s="80"/>
      <c r="L3" s="80"/>
    </row>
    <row r="4" s="128" customFormat="1" ht="16.5" customHeight="1" spans="1:8">
      <c r="A4" s="180" t="s">
        <v>211</v>
      </c>
      <c r="B4" s="180"/>
      <c r="C4" s="180"/>
      <c r="D4" s="180"/>
      <c r="E4" s="180"/>
      <c r="H4" s="127"/>
    </row>
    <row r="5" s="128" customFormat="1" ht="16.5" customHeight="1" spans="1:11">
      <c r="A5" s="181" t="s">
        <v>212</v>
      </c>
      <c r="B5" s="181"/>
      <c r="C5" s="181"/>
      <c r="D5" s="181"/>
      <c r="E5" s="181"/>
      <c r="F5" s="135"/>
      <c r="G5" s="135"/>
      <c r="H5" s="135"/>
      <c r="I5" s="135"/>
      <c r="J5" s="135"/>
      <c r="K5" s="135"/>
    </row>
    <row r="6" s="128" customFormat="1" ht="16.5" customHeight="1" spans="1:11">
      <c r="A6" s="5" t="s">
        <v>213</v>
      </c>
      <c r="B6" s="5"/>
      <c r="C6" s="5"/>
      <c r="D6" s="5"/>
      <c r="E6" s="5"/>
      <c r="F6" s="135"/>
      <c r="G6" s="135"/>
      <c r="H6" s="135"/>
      <c r="I6" s="135"/>
      <c r="J6" s="135"/>
      <c r="K6" s="135"/>
    </row>
    <row r="7" s="128" customFormat="1" ht="16.5" customHeight="1" spans="1:11">
      <c r="A7" s="5" t="str">
        <f>Planilha!A7</f>
        <v>DATA: FEVEREIRO/2022</v>
      </c>
      <c r="B7" s="5"/>
      <c r="C7" s="5"/>
      <c r="D7" s="5"/>
      <c r="E7" s="5"/>
      <c r="F7" s="135"/>
      <c r="G7" s="135"/>
      <c r="H7" s="135"/>
      <c r="I7" s="135"/>
      <c r="J7" s="135"/>
      <c r="K7" s="127"/>
    </row>
    <row r="8" ht="16.5" customHeight="1" spans="1:5">
      <c r="A8" s="182"/>
      <c r="B8" s="182"/>
      <c r="C8" s="182"/>
      <c r="D8" s="183" t="s">
        <v>214</v>
      </c>
      <c r="E8" s="184">
        <v>0.2829</v>
      </c>
    </row>
    <row r="9" s="172" customFormat="1" ht="16.5" customHeight="1" spans="1:5">
      <c r="A9" s="185" t="s">
        <v>215</v>
      </c>
      <c r="B9" s="186" t="s">
        <v>216</v>
      </c>
      <c r="C9" s="187" t="s">
        <v>217</v>
      </c>
      <c r="D9" s="187"/>
      <c r="E9" s="187"/>
    </row>
    <row r="10" s="173" customFormat="1" ht="33" customHeight="1" spans="1:5">
      <c r="A10" s="185"/>
      <c r="B10" s="186"/>
      <c r="C10" s="188" t="s">
        <v>218</v>
      </c>
      <c r="D10" s="188" t="s">
        <v>219</v>
      </c>
      <c r="E10" s="189" t="s">
        <v>220</v>
      </c>
    </row>
    <row r="11" ht="18" customHeight="1" spans="1:5">
      <c r="A11" s="146">
        <v>1</v>
      </c>
      <c r="B11" s="190" t="str">
        <f>Planilha!B9</f>
        <v>ADMINISTRAÇÃO E SERVIÇOS INICIAIS</v>
      </c>
      <c r="C11" s="148">
        <f>E11/(1.2829)</f>
        <v>25939.57295</v>
      </c>
      <c r="D11" s="191">
        <f>E11-C11</f>
        <v>7338.305187555</v>
      </c>
      <c r="E11" s="192">
        <f>Planilha!J9</f>
        <v>33277.878137555</v>
      </c>
    </row>
    <row r="12" ht="18" customHeight="1" spans="1:5">
      <c r="A12" s="146">
        <v>2</v>
      </c>
      <c r="B12" s="190" t="s">
        <v>73</v>
      </c>
      <c r="C12" s="148">
        <f>E12/(1.2955)</f>
        <v>31155.6300366654</v>
      </c>
      <c r="D12" s="191">
        <f>E12-C12</f>
        <v>9206.48867583462</v>
      </c>
      <c r="E12" s="192">
        <f>Planilha!J31</f>
        <v>40362.1187125</v>
      </c>
    </row>
    <row r="13" ht="18" customHeight="1" spans="1:5">
      <c r="A13" s="193">
        <v>3</v>
      </c>
      <c r="B13" s="194" t="s">
        <v>90</v>
      </c>
      <c r="C13" s="148">
        <f>E13/(1.2955)</f>
        <v>7490.93970540517</v>
      </c>
      <c r="D13" s="191">
        <f>E13-C13</f>
        <v>2213.57268294723</v>
      </c>
      <c r="E13" s="192">
        <f>Planilha!J36</f>
        <v>9704.5123883524</v>
      </c>
    </row>
    <row r="14" ht="18" customHeight="1" spans="1:5">
      <c r="A14" s="193">
        <v>4</v>
      </c>
      <c r="B14" s="194" t="s">
        <v>163</v>
      </c>
      <c r="C14" s="148">
        <f>E14/(1.2955)</f>
        <v>11480.2368745658</v>
      </c>
      <c r="D14" s="191">
        <f>E14-C14</f>
        <v>3392.4099964342</v>
      </c>
      <c r="E14" s="192">
        <f>Planilha!J65</f>
        <v>14872.646871</v>
      </c>
    </row>
    <row r="15" ht="16.5" customHeight="1" spans="1:5">
      <c r="A15" s="195" t="s">
        <v>221</v>
      </c>
      <c r="B15" s="195"/>
      <c r="C15" s="196">
        <f>SUM(C11:C14)</f>
        <v>76066.3795666363</v>
      </c>
      <c r="D15" s="196">
        <f>SUM(D11:D14)</f>
        <v>22150.776542771</v>
      </c>
      <c r="E15" s="197">
        <f>SUM(E11:E14)</f>
        <v>98217.1561094074</v>
      </c>
    </row>
    <row r="16" ht="16.5" customHeight="1" spans="1:5">
      <c r="A16" s="128"/>
      <c r="B16" s="198"/>
      <c r="C16" s="199"/>
      <c r="D16" s="199"/>
      <c r="E16" s="199"/>
    </row>
    <row r="20" ht="16.5" customHeight="1" spans="4:4">
      <c r="D20" s="200"/>
    </row>
    <row r="21" ht="16.5" customHeight="1" spans="4:4">
      <c r="D21" s="201"/>
    </row>
    <row r="22" ht="16.5" customHeight="1" spans="4:4">
      <c r="D22" s="201"/>
    </row>
  </sheetData>
  <mergeCells count="11">
    <mergeCell ref="A1:E1"/>
    <mergeCell ref="A2:E2"/>
    <mergeCell ref="A4:E4"/>
    <mergeCell ref="A5:E5"/>
    <mergeCell ref="A6:E6"/>
    <mergeCell ref="A7:E7"/>
    <mergeCell ref="A8:C8"/>
    <mergeCell ref="C9:E9"/>
    <mergeCell ref="A15:B15"/>
    <mergeCell ref="A9:A10"/>
    <mergeCell ref="B9:B10"/>
  </mergeCells>
  <printOptions horizontalCentered="1" verticalCentered="1"/>
  <pageMargins left="0.236111111111111" right="0.236111111111111" top="0.747916666666667" bottom="0.747916666666667" header="0.511811023622047" footer="0.511811023622047"/>
  <pageSetup paperSize="9" orientation="landscape" horizontalDpi="300" verticalDpi="3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3"/>
  <sheetViews>
    <sheetView tabSelected="1" workbookViewId="0">
      <selection activeCell="A9" sqref="A9:D9"/>
    </sheetView>
  </sheetViews>
  <sheetFormatPr defaultColWidth="9.15238095238095" defaultRowHeight="15" outlineLevelCol="4"/>
  <cols>
    <col min="1" max="1" width="5.6952380952381" style="128" customWidth="1"/>
    <col min="2" max="2" width="53.7142857142857" style="129" customWidth="1"/>
    <col min="3" max="3" width="12.4190476190476" style="130" customWidth="1"/>
    <col min="4" max="4" width="13.8571428571429" style="128" customWidth="1"/>
    <col min="5" max="5" width="17.1333333333333" style="128" customWidth="1"/>
    <col min="6" max="1023" width="9.13333333333333" style="128"/>
  </cols>
  <sheetData>
    <row r="1" ht="15.75" spans="1:4">
      <c r="A1" s="1" t="s">
        <v>0</v>
      </c>
      <c r="B1" s="1"/>
      <c r="C1" s="1"/>
      <c r="D1" s="1"/>
    </row>
    <row r="2" ht="15.75" spans="1:4">
      <c r="A2" s="2" t="s">
        <v>210</v>
      </c>
      <c r="B2" s="2"/>
      <c r="C2" s="2"/>
      <c r="D2" s="2"/>
    </row>
    <row r="3" ht="5.25" customHeight="1" spans="1:4">
      <c r="A3" s="131"/>
      <c r="B3" s="131"/>
      <c r="C3" s="131"/>
      <c r="D3" s="131"/>
    </row>
    <row r="4" ht="15.75" spans="1:4">
      <c r="A4" s="132" t="s">
        <v>222</v>
      </c>
      <c r="B4" s="132"/>
      <c r="C4" s="132"/>
      <c r="D4" s="132"/>
    </row>
    <row r="5" ht="6.75" customHeight="1" spans="1:4">
      <c r="A5" s="133"/>
      <c r="B5" s="133"/>
      <c r="C5" s="133"/>
      <c r="D5" s="133"/>
    </row>
    <row r="6" spans="1:4">
      <c r="A6" s="5" t="s">
        <v>212</v>
      </c>
      <c r="B6" s="5"/>
      <c r="C6" s="5"/>
      <c r="D6" s="5"/>
    </row>
    <row r="7" customHeight="1" spans="1:5">
      <c r="A7" s="5" t="s">
        <v>223</v>
      </c>
      <c r="B7" s="5"/>
      <c r="C7" s="5"/>
      <c r="D7" s="5"/>
      <c r="E7" s="134"/>
    </row>
    <row r="8" spans="1:5">
      <c r="A8" s="5" t="str">
        <f>Planilha!A7</f>
        <v>DATA: FEVEREIRO/2022</v>
      </c>
      <c r="B8" s="5"/>
      <c r="C8" s="5"/>
      <c r="D8" s="5"/>
      <c r="E8" s="135"/>
    </row>
    <row r="9" ht="6.75" customHeight="1" spans="1:4">
      <c r="A9" s="136"/>
      <c r="B9" s="136"/>
      <c r="C9" s="136"/>
      <c r="D9" s="136"/>
    </row>
    <row r="10" customHeight="1" spans="1:4">
      <c r="A10" s="137" t="s">
        <v>6</v>
      </c>
      <c r="B10" s="138" t="s">
        <v>216</v>
      </c>
      <c r="C10" s="139" t="s">
        <v>220</v>
      </c>
      <c r="D10" s="140" t="s">
        <v>209</v>
      </c>
    </row>
    <row r="11" s="126" customFormat="1" ht="12.75" spans="1:4">
      <c r="A11" s="137"/>
      <c r="B11" s="138"/>
      <c r="C11" s="139"/>
      <c r="D11" s="141">
        <v>1</v>
      </c>
    </row>
    <row r="12" spans="1:4">
      <c r="A12" s="142">
        <v>1</v>
      </c>
      <c r="B12" s="143" t="str">
        <f>Planilha!B9</f>
        <v>ADMINISTRAÇÃO E SERVIÇOS INICIAIS</v>
      </c>
      <c r="C12" s="144">
        <f>Planilha!J9</f>
        <v>33277.878137555</v>
      </c>
      <c r="D12" s="145">
        <f>D13*$C12</f>
        <v>33277.878137555</v>
      </c>
    </row>
    <row r="13" spans="1:4">
      <c r="A13" s="146"/>
      <c r="B13" s="147"/>
      <c r="C13" s="148"/>
      <c r="D13" s="149">
        <v>1</v>
      </c>
    </row>
    <row r="14" spans="1:4">
      <c r="A14" s="142">
        <v>2</v>
      </c>
      <c r="B14" s="143" t="s">
        <v>73</v>
      </c>
      <c r="C14" s="144">
        <f>Planilha!J31</f>
        <v>40362.1187125</v>
      </c>
      <c r="D14" s="145">
        <f>D15*$C14</f>
        <v>40362.1187125</v>
      </c>
    </row>
    <row r="15" s="127" customFormat="1" ht="12.75" spans="1:4">
      <c r="A15" s="150"/>
      <c r="B15" s="151"/>
      <c r="C15" s="152"/>
      <c r="D15" s="149">
        <v>1</v>
      </c>
    </row>
    <row r="16" spans="1:4">
      <c r="A16" s="142">
        <v>3</v>
      </c>
      <c r="B16" s="143" t="s">
        <v>90</v>
      </c>
      <c r="C16" s="144">
        <f>Planilha!J36</f>
        <v>9704.5123883524</v>
      </c>
      <c r="D16" s="145">
        <f>D17*$C16</f>
        <v>9704.5123883524</v>
      </c>
    </row>
    <row r="17" s="127" customFormat="1" ht="12.75" spans="1:4">
      <c r="A17" s="150"/>
      <c r="B17" s="147"/>
      <c r="C17" s="152"/>
      <c r="D17" s="149">
        <v>1</v>
      </c>
    </row>
    <row r="18" s="127" customFormat="1" ht="12.75" spans="1:4">
      <c r="A18" s="153">
        <v>4</v>
      </c>
      <c r="B18" s="143" t="s">
        <v>163</v>
      </c>
      <c r="C18" s="144">
        <f>Planilha!J65</f>
        <v>14872.646871</v>
      </c>
      <c r="D18" s="154"/>
    </row>
    <row r="19" s="127" customFormat="1" ht="12.75" spans="1:4">
      <c r="A19" s="150"/>
      <c r="B19" s="147"/>
      <c r="C19" s="152"/>
      <c r="D19" s="149">
        <v>1</v>
      </c>
    </row>
    <row r="20" ht="3.75" customHeight="1" spans="1:4">
      <c r="A20" s="155"/>
      <c r="B20" s="155"/>
      <c r="C20" s="155"/>
      <c r="D20" s="155"/>
    </row>
    <row r="21" customHeight="1" spans="1:4">
      <c r="A21" s="156" t="s">
        <v>220</v>
      </c>
      <c r="B21" s="156"/>
      <c r="C21" s="157">
        <f>SUM(C12:C19)</f>
        <v>98217.1561094074</v>
      </c>
      <c r="D21" s="157"/>
    </row>
    <row r="22" ht="4.5" customHeight="1" spans="1:4">
      <c r="A22" s="136"/>
      <c r="B22" s="136"/>
      <c r="C22" s="136"/>
      <c r="D22" s="136"/>
    </row>
    <row r="23" customHeight="1" spans="1:4">
      <c r="A23" s="158" t="s">
        <v>224</v>
      </c>
      <c r="B23" s="158"/>
      <c r="C23" s="159"/>
      <c r="D23" s="160">
        <f>C12+C14+C16+C18</f>
        <v>98217.1561094074</v>
      </c>
    </row>
    <row r="24" customHeight="1" spans="1:4">
      <c r="A24" s="161" t="s">
        <v>45</v>
      </c>
      <c r="B24" s="161"/>
      <c r="C24" s="162"/>
      <c r="D24" s="149">
        <f>D23/$C$21</f>
        <v>1</v>
      </c>
    </row>
    <row r="25" ht="3.75" customHeight="1" spans="1:4">
      <c r="A25" s="155"/>
      <c r="B25" s="155"/>
      <c r="C25" s="155"/>
      <c r="D25" s="155"/>
    </row>
    <row r="26" customHeight="1" spans="1:4">
      <c r="A26" s="158" t="s">
        <v>225</v>
      </c>
      <c r="B26" s="158"/>
      <c r="C26" s="163"/>
      <c r="D26" s="160">
        <f>D23</f>
        <v>98217.1561094074</v>
      </c>
    </row>
    <row r="27" ht="15.75" customHeight="1" spans="1:4">
      <c r="A27" s="164" t="s">
        <v>45</v>
      </c>
      <c r="B27" s="164"/>
      <c r="C27" s="165"/>
      <c r="D27" s="166">
        <f>D26/$C$21</f>
        <v>1</v>
      </c>
    </row>
    <row r="28" spans="2:4">
      <c r="B28" s="167"/>
      <c r="D28" s="168"/>
    </row>
    <row r="31" spans="2:2">
      <c r="B31" s="169"/>
    </row>
    <row r="32" customHeight="1" spans="2:3">
      <c r="B32" s="170"/>
      <c r="C32" s="171"/>
    </row>
    <row r="33" spans="2:2">
      <c r="B33" s="170"/>
    </row>
  </sheetData>
  <mergeCells count="21">
    <mergeCell ref="A1:D1"/>
    <mergeCell ref="A2:D2"/>
    <mergeCell ref="A3:D3"/>
    <mergeCell ref="A4:D4"/>
    <mergeCell ref="A5:D5"/>
    <mergeCell ref="A6:D6"/>
    <mergeCell ref="A7:D7"/>
    <mergeCell ref="A8:D8"/>
    <mergeCell ref="A9:D9"/>
    <mergeCell ref="A20:D20"/>
    <mergeCell ref="A21:B21"/>
    <mergeCell ref="C21:D21"/>
    <mergeCell ref="A22:D22"/>
    <mergeCell ref="A23:B23"/>
    <mergeCell ref="A24:B24"/>
    <mergeCell ref="A25:D25"/>
    <mergeCell ref="A26:B26"/>
    <mergeCell ref="A27:B27"/>
    <mergeCell ref="A10:A11"/>
    <mergeCell ref="B10:B11"/>
    <mergeCell ref="C10:C11"/>
  </mergeCells>
  <printOptions verticalCentered="1"/>
  <pageMargins left="0.393055555555556" right="0.236111111111111" top="0.236111111111111" bottom="0.747916666666667" header="0.511811023622047" footer="0.314583333333333"/>
  <pageSetup paperSize="9" orientation="landscape" horizontalDpi="300" verticalDpi="300"/>
  <headerFooter>
    <oddFooter>&amp;RFolha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42"/>
  <sheetViews>
    <sheetView topLeftCell="A19" workbookViewId="0">
      <selection activeCell="A8" sqref="A8:D9"/>
    </sheetView>
  </sheetViews>
  <sheetFormatPr defaultColWidth="9.15238095238095" defaultRowHeight="15" outlineLevelCol="3"/>
  <cols>
    <col min="1" max="1" width="9.13333333333333" style="78"/>
    <col min="2" max="2" width="30.7047619047619" style="78" customWidth="1"/>
    <col min="3" max="3" width="23.4190476190476" style="78" customWidth="1"/>
    <col min="4" max="4" width="19.847619047619" style="78" customWidth="1"/>
    <col min="5" max="1024" width="9.13333333333333" style="78"/>
  </cols>
  <sheetData>
    <row r="1" ht="15.75" spans="1:4">
      <c r="A1" s="1" t="s">
        <v>0</v>
      </c>
      <c r="B1" s="1"/>
      <c r="C1" s="1"/>
      <c r="D1" s="1"/>
    </row>
    <row r="2" ht="15.75" customHeight="1" spans="1:4">
      <c r="A2" s="2" t="s">
        <v>210</v>
      </c>
      <c r="B2" s="2"/>
      <c r="C2" s="2"/>
      <c r="D2" s="2"/>
    </row>
    <row r="3" ht="5.25" customHeight="1" spans="1:4">
      <c r="A3" s="79"/>
      <c r="B3" s="80"/>
      <c r="C3" s="80"/>
      <c r="D3" s="81"/>
    </row>
    <row r="4" ht="21" customHeight="1" spans="1:4">
      <c r="A4" s="82" t="s">
        <v>226</v>
      </c>
      <c r="B4" s="82"/>
      <c r="C4" s="82"/>
      <c r="D4" s="82"/>
    </row>
    <row r="5" spans="1:4">
      <c r="A5" s="83" t="s">
        <v>212</v>
      </c>
      <c r="B5" s="83"/>
      <c r="C5" s="83"/>
      <c r="D5" s="83"/>
    </row>
    <row r="6" spans="1:4">
      <c r="A6" s="83" t="s">
        <v>227</v>
      </c>
      <c r="B6" s="83"/>
      <c r="C6" s="83"/>
      <c r="D6" s="83"/>
    </row>
    <row r="7" ht="15.75" spans="1:4">
      <c r="A7" s="84" t="str">
        <f>Planilha!A7</f>
        <v>DATA: FEVEREIRO/2022</v>
      </c>
      <c r="B7" s="84"/>
      <c r="C7" s="84"/>
      <c r="D7" s="84"/>
    </row>
    <row r="8" ht="28.5" customHeight="1" spans="1:4">
      <c r="A8" s="85" t="s">
        <v>228</v>
      </c>
      <c r="B8" s="85"/>
      <c r="C8" s="85"/>
      <c r="D8" s="85"/>
    </row>
    <row r="9" ht="15.75" spans="1:4">
      <c r="A9" s="85"/>
      <c r="B9" s="85"/>
      <c r="C9" s="85"/>
      <c r="D9" s="85"/>
    </row>
    <row r="10" spans="1:4">
      <c r="A10" s="86" t="s">
        <v>229</v>
      </c>
      <c r="B10" s="86"/>
      <c r="C10" s="86"/>
      <c r="D10" s="86"/>
    </row>
    <row r="11" spans="1:4">
      <c r="A11" s="87" t="s">
        <v>6</v>
      </c>
      <c r="B11" s="88" t="s">
        <v>230</v>
      </c>
      <c r="C11" s="88"/>
      <c r="D11" s="89" t="s">
        <v>231</v>
      </c>
    </row>
    <row r="12" customHeight="1" spans="1:4">
      <c r="A12" s="90">
        <v>1</v>
      </c>
      <c r="B12" s="91" t="s">
        <v>232</v>
      </c>
      <c r="C12" s="91"/>
      <c r="D12" s="92">
        <v>5.5</v>
      </c>
    </row>
    <row r="13" spans="1:4">
      <c r="A13" s="93"/>
      <c r="B13" s="94"/>
      <c r="C13" s="95" t="s">
        <v>233</v>
      </c>
      <c r="D13" s="96">
        <f>SUM(D12)</f>
        <v>5.5</v>
      </c>
    </row>
    <row r="14" spans="1:4">
      <c r="A14" s="97" t="s">
        <v>234</v>
      </c>
      <c r="B14" s="97"/>
      <c r="C14" s="97"/>
      <c r="D14" s="97"/>
    </row>
    <row r="15" spans="1:4">
      <c r="A15" s="87" t="s">
        <v>6</v>
      </c>
      <c r="B15" s="88" t="s">
        <v>230</v>
      </c>
      <c r="C15" s="88"/>
      <c r="D15" s="89" t="s">
        <v>231</v>
      </c>
    </row>
    <row r="16" spans="1:4">
      <c r="A16" s="98" t="s">
        <v>74</v>
      </c>
      <c r="B16" s="99" t="s">
        <v>235</v>
      </c>
      <c r="C16" s="99"/>
      <c r="D16" s="100">
        <v>2.5</v>
      </c>
    </row>
    <row r="17" spans="1:4">
      <c r="A17" s="101" t="s">
        <v>77</v>
      </c>
      <c r="B17" s="102" t="s">
        <v>236</v>
      </c>
      <c r="C17" s="102"/>
      <c r="D17" s="103">
        <v>3</v>
      </c>
    </row>
    <row r="18" spans="1:4">
      <c r="A18" s="101" t="s">
        <v>81</v>
      </c>
      <c r="B18" s="102" t="s">
        <v>237</v>
      </c>
      <c r="C18" s="102"/>
      <c r="D18" s="103">
        <v>0.65</v>
      </c>
    </row>
    <row r="19" ht="15.75" customHeight="1" spans="1:4">
      <c r="A19" s="104" t="s">
        <v>86</v>
      </c>
      <c r="B19" s="105" t="s">
        <v>238</v>
      </c>
      <c r="C19" s="105"/>
      <c r="D19" s="106">
        <v>4.5</v>
      </c>
    </row>
    <row r="20" ht="16.5" customHeight="1" spans="1:4">
      <c r="A20" s="107"/>
      <c r="B20" s="94"/>
      <c r="C20" s="95" t="s">
        <v>233</v>
      </c>
      <c r="D20" s="108">
        <f>SUM(D16:D19)</f>
        <v>10.65</v>
      </c>
    </row>
    <row r="21" spans="1:4">
      <c r="A21" s="97" t="s">
        <v>239</v>
      </c>
      <c r="B21" s="97"/>
      <c r="C21" s="97"/>
      <c r="D21" s="97"/>
    </row>
    <row r="22" spans="1:4">
      <c r="A22" s="87" t="s">
        <v>6</v>
      </c>
      <c r="B22" s="88" t="s">
        <v>230</v>
      </c>
      <c r="C22" s="88"/>
      <c r="D22" s="89" t="s">
        <v>231</v>
      </c>
    </row>
    <row r="23" spans="1:4">
      <c r="A23" s="90" t="s">
        <v>91</v>
      </c>
      <c r="B23" s="109" t="s">
        <v>240</v>
      </c>
      <c r="C23" s="109"/>
      <c r="D23" s="110">
        <v>0.59</v>
      </c>
    </row>
    <row r="24" spans="1:4">
      <c r="A24" s="93"/>
      <c r="B24" s="94"/>
      <c r="C24" s="95" t="s">
        <v>233</v>
      </c>
      <c r="D24" s="108">
        <f>SUM(D23:D23)</f>
        <v>0.59</v>
      </c>
    </row>
    <row r="25" spans="1:4">
      <c r="A25" s="97" t="s">
        <v>241</v>
      </c>
      <c r="B25" s="97"/>
      <c r="C25" s="97"/>
      <c r="D25" s="97"/>
    </row>
    <row r="26" spans="1:4">
      <c r="A26" s="87" t="s">
        <v>6</v>
      </c>
      <c r="B26" s="88" t="s">
        <v>230</v>
      </c>
      <c r="C26" s="88"/>
      <c r="D26" s="89" t="s">
        <v>231</v>
      </c>
    </row>
    <row r="27" spans="1:4">
      <c r="A27" s="98" t="s">
        <v>242</v>
      </c>
      <c r="B27" s="99" t="s">
        <v>243</v>
      </c>
      <c r="C27" s="99"/>
      <c r="D27" s="111">
        <v>0.87</v>
      </c>
    </row>
    <row r="28" spans="1:4">
      <c r="A28" s="104" t="s">
        <v>244</v>
      </c>
      <c r="B28" s="105" t="s">
        <v>245</v>
      </c>
      <c r="C28" s="105"/>
      <c r="D28" s="112">
        <v>0.97</v>
      </c>
    </row>
    <row r="29" spans="1:4">
      <c r="A29" s="93"/>
      <c r="B29" s="113"/>
      <c r="C29" s="95" t="s">
        <v>233</v>
      </c>
      <c r="D29" s="108">
        <f>SUM(D27:D28)</f>
        <v>1.84</v>
      </c>
    </row>
    <row r="30" customHeight="1" spans="1:4">
      <c r="A30" s="114" t="s">
        <v>246</v>
      </c>
      <c r="B30" s="114"/>
      <c r="C30" s="114"/>
      <c r="D30" s="114"/>
    </row>
    <row r="31" spans="1:4">
      <c r="A31" s="87" t="s">
        <v>6</v>
      </c>
      <c r="B31" s="88" t="s">
        <v>230</v>
      </c>
      <c r="C31" s="88"/>
      <c r="D31" s="89" t="s">
        <v>231</v>
      </c>
    </row>
    <row r="32" spans="1:4">
      <c r="A32" s="90" t="s">
        <v>164</v>
      </c>
      <c r="B32" s="109" t="s">
        <v>247</v>
      </c>
      <c r="C32" s="109"/>
      <c r="D32" s="115">
        <v>6.16</v>
      </c>
    </row>
    <row r="33" ht="15.75" spans="1:4">
      <c r="A33" s="116"/>
      <c r="B33" s="117"/>
      <c r="C33" s="118" t="s">
        <v>233</v>
      </c>
      <c r="D33" s="119">
        <f>D32</f>
        <v>6.16</v>
      </c>
    </row>
    <row r="34" ht="15.75" spans="1:4">
      <c r="A34" s="120" t="s">
        <v>248</v>
      </c>
      <c r="B34" s="120"/>
      <c r="C34" s="121" t="s">
        <v>249</v>
      </c>
      <c r="D34" s="122">
        <f>(((1+(D13%+D27%+D28%))*(1+D24%)*(1+D32%)/(1-D20%))-1)*100</f>
        <v>28.2870303856743</v>
      </c>
    </row>
    <row r="35" ht="25.5" customHeight="1" spans="1:4">
      <c r="A35" s="123" t="s">
        <v>250</v>
      </c>
      <c r="B35" s="123"/>
      <c r="C35" s="123"/>
      <c r="D35" s="123"/>
    </row>
    <row r="36" customHeight="1" spans="1:4">
      <c r="A36" s="124" t="s">
        <v>251</v>
      </c>
      <c r="B36" s="124"/>
      <c r="C36" s="124"/>
      <c r="D36" s="124"/>
    </row>
    <row r="37" ht="15.75" spans="1:4">
      <c r="A37" s="124"/>
      <c r="B37" s="124"/>
      <c r="C37" s="124"/>
      <c r="D37" s="124"/>
    </row>
    <row r="38" ht="15.75" spans="1:4">
      <c r="A38" s="124"/>
      <c r="B38" s="124"/>
      <c r="C38" s="124"/>
      <c r="D38" s="124"/>
    </row>
    <row r="39" ht="15.75" spans="1:4">
      <c r="A39" s="124"/>
      <c r="B39" s="124"/>
      <c r="C39" s="124"/>
      <c r="D39" s="124"/>
    </row>
    <row r="40" ht="15.75" spans="1:4">
      <c r="A40" s="124"/>
      <c r="B40" s="124"/>
      <c r="C40" s="124"/>
      <c r="D40" s="124"/>
    </row>
    <row r="41" ht="15.75" spans="1:4">
      <c r="A41" s="79"/>
      <c r="B41" s="80"/>
      <c r="C41" s="80"/>
      <c r="D41" s="81"/>
    </row>
    <row r="42" ht="25.5" customHeight="1" spans="1:4">
      <c r="A42" s="125" t="s">
        <v>252</v>
      </c>
      <c r="B42" s="125"/>
      <c r="C42" s="125"/>
      <c r="D42" s="125"/>
    </row>
  </sheetData>
  <mergeCells count="30">
    <mergeCell ref="A1:D1"/>
    <mergeCell ref="A2:D2"/>
    <mergeCell ref="A4:D4"/>
    <mergeCell ref="A5:D5"/>
    <mergeCell ref="A6:D6"/>
    <mergeCell ref="A7:D7"/>
    <mergeCell ref="A10:D10"/>
    <mergeCell ref="B11:C11"/>
    <mergeCell ref="B12:C12"/>
    <mergeCell ref="A14:D14"/>
    <mergeCell ref="B15:C15"/>
    <mergeCell ref="B16:C16"/>
    <mergeCell ref="B17:C17"/>
    <mergeCell ref="B18:C18"/>
    <mergeCell ref="B19:C19"/>
    <mergeCell ref="A21:D21"/>
    <mergeCell ref="B22:C22"/>
    <mergeCell ref="B23:C23"/>
    <mergeCell ref="A25:D25"/>
    <mergeCell ref="B26:C26"/>
    <mergeCell ref="B27:C27"/>
    <mergeCell ref="B28:C28"/>
    <mergeCell ref="A30:D30"/>
    <mergeCell ref="B31:C31"/>
    <mergeCell ref="B32:C32"/>
    <mergeCell ref="A34:B34"/>
    <mergeCell ref="A35:D35"/>
    <mergeCell ref="A42:D42"/>
    <mergeCell ref="A8:D9"/>
    <mergeCell ref="A36:D40"/>
  </mergeCells>
  <printOptions horizontalCentered="1" verticalCentered="1"/>
  <pageMargins left="0.196527777777778" right="0.196527777777778" top="0.196527777777778" bottom="0.196527777777778" header="0.511811023622047" footer="0.511811023622047"/>
  <pageSetup paperSize="9" orientation="portrait" horizontalDpi="300" verticalDpi="3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5"/>
  <sheetViews>
    <sheetView topLeftCell="A20" workbookViewId="0">
      <selection activeCell="C92" sqref="C92:D92"/>
    </sheetView>
  </sheetViews>
  <sheetFormatPr defaultColWidth="9.15238095238095" defaultRowHeight="15"/>
  <cols>
    <col min="1" max="1" width="20.9809523809524" style="22" customWidth="1"/>
    <col min="2" max="2" width="20.8571428571429" style="22" customWidth="1"/>
    <col min="3" max="3" width="20.9809523809524" style="22" customWidth="1"/>
    <col min="4" max="4" width="19" style="22" customWidth="1"/>
    <col min="5" max="7" width="9.13333333333333" style="22"/>
    <col min="8" max="8" width="12.8571428571429" style="22" customWidth="1"/>
    <col min="9" max="9" width="10.5809523809524" style="22" customWidth="1"/>
    <col min="10" max="1024" width="9.13333333333333" style="22"/>
  </cols>
  <sheetData>
    <row r="1" spans="1:9">
      <c r="A1" s="23" t="s">
        <v>0</v>
      </c>
      <c r="B1" s="23"/>
      <c r="C1" s="23"/>
      <c r="D1" s="23"/>
      <c r="E1" s="23"/>
      <c r="F1" s="23"/>
      <c r="G1" s="23"/>
      <c r="H1" s="23"/>
      <c r="I1" s="23"/>
    </row>
    <row r="2" ht="15.75" spans="1:9">
      <c r="A2" s="24" t="s">
        <v>210</v>
      </c>
      <c r="B2" s="24"/>
      <c r="C2" s="24"/>
      <c r="D2" s="24"/>
      <c r="E2" s="24"/>
      <c r="F2" s="24"/>
      <c r="G2" s="24"/>
      <c r="H2" s="24"/>
      <c r="I2" s="24"/>
    </row>
    <row r="3" ht="5.25" customHeight="1" spans="1:9">
      <c r="A3" s="25"/>
      <c r="B3" s="25"/>
      <c r="C3" s="25"/>
      <c r="D3" s="25"/>
      <c r="E3" s="25"/>
      <c r="F3" s="25"/>
      <c r="G3" s="25"/>
      <c r="H3" s="25"/>
      <c r="I3" s="25"/>
    </row>
    <row r="4" ht="15.75" spans="1:9">
      <c r="A4" s="26" t="s">
        <v>253</v>
      </c>
      <c r="B4" s="26"/>
      <c r="C4" s="26"/>
      <c r="D4" s="26"/>
      <c r="E4" s="26"/>
      <c r="F4" s="26"/>
      <c r="G4" s="26"/>
      <c r="H4" s="26"/>
      <c r="I4" s="26"/>
    </row>
    <row r="5" spans="1:9">
      <c r="A5" s="27" t="s">
        <v>254</v>
      </c>
      <c r="B5" s="27"/>
      <c r="C5" s="27"/>
      <c r="D5" s="27"/>
      <c r="E5" s="27"/>
      <c r="F5" s="27"/>
      <c r="G5" s="27"/>
      <c r="H5" s="27"/>
      <c r="I5" s="27"/>
    </row>
    <row r="6" spans="1:9">
      <c r="A6" s="27" t="s">
        <v>255</v>
      </c>
      <c r="B6" s="27"/>
      <c r="C6" s="27"/>
      <c r="D6" s="27"/>
      <c r="E6" s="27"/>
      <c r="F6" s="27"/>
      <c r="G6" s="27"/>
      <c r="H6" s="27"/>
      <c r="I6" s="27"/>
    </row>
    <row r="7" ht="15.75" spans="1:9">
      <c r="A7" s="28" t="str">
        <f>Planilha!A7</f>
        <v>DATA: FEVEREIRO/2022</v>
      </c>
      <c r="B7" s="28"/>
      <c r="C7" s="28"/>
      <c r="D7" s="28"/>
      <c r="E7" s="28"/>
      <c r="F7" s="28"/>
      <c r="G7" s="28"/>
      <c r="H7" s="28"/>
      <c r="I7" s="28"/>
    </row>
    <row r="8" ht="60" customHeight="1" spans="1:9">
      <c r="A8" s="29" t="s">
        <v>256</v>
      </c>
      <c r="B8" s="29"/>
      <c r="C8" s="29"/>
      <c r="D8" s="29"/>
      <c r="E8" s="29"/>
      <c r="F8" s="29"/>
      <c r="G8" s="29"/>
      <c r="H8" s="29"/>
      <c r="I8" s="29"/>
    </row>
    <row r="9" ht="18" customHeight="1" spans="1:9">
      <c r="A9" s="30" t="s">
        <v>257</v>
      </c>
      <c r="B9" s="31" t="s">
        <v>258</v>
      </c>
      <c r="C9" s="31" t="s">
        <v>259</v>
      </c>
      <c r="D9" s="31" t="s">
        <v>260</v>
      </c>
      <c r="E9" s="31" t="s">
        <v>261</v>
      </c>
      <c r="F9" s="31"/>
      <c r="G9" s="31"/>
      <c r="H9" s="31" t="s">
        <v>262</v>
      </c>
      <c r="I9" s="67" t="s">
        <v>263</v>
      </c>
    </row>
    <row r="10" ht="27" customHeight="1" spans="1:9">
      <c r="A10" s="30"/>
      <c r="B10" s="31"/>
      <c r="C10" s="31"/>
      <c r="D10" s="31"/>
      <c r="E10" s="31" t="s">
        <v>264</v>
      </c>
      <c r="F10" s="31" t="s">
        <v>265</v>
      </c>
      <c r="G10" s="31" t="s">
        <v>249</v>
      </c>
      <c r="H10" s="31"/>
      <c r="I10" s="67"/>
    </row>
    <row r="11" ht="45" spans="1:9">
      <c r="A11" s="32" t="s">
        <v>266</v>
      </c>
      <c r="B11" s="33">
        <v>0.8</v>
      </c>
      <c r="C11" s="34" t="s">
        <v>22</v>
      </c>
      <c r="D11" s="35">
        <v>31.18</v>
      </c>
      <c r="E11" s="35"/>
      <c r="F11" s="35">
        <f>B11*D11</f>
        <v>24.944</v>
      </c>
      <c r="G11" s="35">
        <f>E11+F11</f>
        <v>24.944</v>
      </c>
      <c r="H11" s="36" t="s">
        <v>267</v>
      </c>
      <c r="I11" s="68">
        <v>100533</v>
      </c>
    </row>
    <row r="12" ht="30" customHeight="1" spans="1:9">
      <c r="A12" s="32" t="s">
        <v>268</v>
      </c>
      <c r="B12" s="33">
        <v>0.33</v>
      </c>
      <c r="C12" s="34" t="s">
        <v>269</v>
      </c>
      <c r="D12" s="35">
        <v>19.19</v>
      </c>
      <c r="E12" s="35">
        <f>B12*D12</f>
        <v>6.3327</v>
      </c>
      <c r="F12" s="35"/>
      <c r="G12" s="35">
        <f>E12+F12</f>
        <v>6.3327</v>
      </c>
      <c r="H12" s="37" t="s">
        <v>270</v>
      </c>
      <c r="I12" s="37"/>
    </row>
    <row r="13" ht="15.75" spans="1:9">
      <c r="A13" s="38"/>
      <c r="B13" s="39"/>
      <c r="C13" s="36" t="s">
        <v>271</v>
      </c>
      <c r="D13" s="36"/>
      <c r="E13" s="40">
        <f>SUM(E11:E12)</f>
        <v>6.3327</v>
      </c>
      <c r="F13" s="40">
        <f>SUM(F11:F12)</f>
        <v>24.944</v>
      </c>
      <c r="G13" s="41">
        <f>SUM(G11:G12)</f>
        <v>31.2767</v>
      </c>
      <c r="H13" s="42"/>
      <c r="I13" s="42"/>
    </row>
    <row r="14" ht="15.75" spans="1:9">
      <c r="A14" s="38"/>
      <c r="B14" s="39"/>
      <c r="C14" s="36" t="s">
        <v>272</v>
      </c>
      <c r="D14" s="36"/>
      <c r="E14" s="43">
        <v>1.3206</v>
      </c>
      <c r="F14" s="44"/>
      <c r="G14" s="44"/>
      <c r="H14" s="42"/>
      <c r="I14" s="42"/>
    </row>
    <row r="15" ht="15.75" spans="1:9">
      <c r="A15" s="38"/>
      <c r="B15" s="39"/>
      <c r="C15" s="36" t="s">
        <v>273</v>
      </c>
      <c r="D15" s="36"/>
      <c r="E15" s="45">
        <v>0.2829</v>
      </c>
      <c r="F15" s="44"/>
      <c r="G15" s="44"/>
      <c r="H15" s="42"/>
      <c r="I15" s="42"/>
    </row>
    <row r="16" ht="15.75" spans="1:9">
      <c r="A16" s="38"/>
      <c r="B16" s="39"/>
      <c r="C16" s="46" t="s">
        <v>274</v>
      </c>
      <c r="D16" s="46"/>
      <c r="E16" s="47">
        <f>E13*1.2829</f>
        <v>8.12422083</v>
      </c>
      <c r="F16" s="47">
        <f>F13*1.2829</f>
        <v>32.0006576</v>
      </c>
      <c r="G16" s="48">
        <f>G13*1.2829</f>
        <v>40.12487843</v>
      </c>
      <c r="H16" s="42"/>
      <c r="I16" s="42"/>
    </row>
    <row r="17" ht="5.25" customHeight="1" spans="1:9">
      <c r="A17" s="49"/>
      <c r="B17" s="49"/>
      <c r="C17" s="49"/>
      <c r="D17" s="49"/>
      <c r="E17" s="49"/>
      <c r="F17" s="49"/>
      <c r="G17" s="49"/>
      <c r="H17" s="49"/>
      <c r="I17" s="49"/>
    </row>
    <row r="18" customHeight="1" spans="1:9">
      <c r="A18" s="29" t="s">
        <v>275</v>
      </c>
      <c r="B18" s="29"/>
      <c r="C18" s="29"/>
      <c r="D18" s="29"/>
      <c r="E18" s="29"/>
      <c r="F18" s="29"/>
      <c r="G18" s="29"/>
      <c r="H18" s="29"/>
      <c r="I18" s="29"/>
    </row>
    <row r="19" ht="19.5" customHeight="1" spans="1:9">
      <c r="A19" s="30" t="s">
        <v>257</v>
      </c>
      <c r="B19" s="31" t="s">
        <v>258</v>
      </c>
      <c r="C19" s="31" t="s">
        <v>259</v>
      </c>
      <c r="D19" s="31" t="s">
        <v>260</v>
      </c>
      <c r="E19" s="31" t="s">
        <v>261</v>
      </c>
      <c r="F19" s="31"/>
      <c r="G19" s="31"/>
      <c r="H19" s="31" t="s">
        <v>262</v>
      </c>
      <c r="I19" s="67" t="s">
        <v>263</v>
      </c>
    </row>
    <row r="20" ht="27.75" customHeight="1" spans="1:9">
      <c r="A20" s="30"/>
      <c r="B20" s="31"/>
      <c r="C20" s="31"/>
      <c r="D20" s="31"/>
      <c r="E20" s="31" t="s">
        <v>264</v>
      </c>
      <c r="F20" s="31" t="s">
        <v>265</v>
      </c>
      <c r="G20" s="31" t="s">
        <v>249</v>
      </c>
      <c r="H20" s="31"/>
      <c r="I20" s="67"/>
    </row>
    <row r="21" ht="45" spans="1:9">
      <c r="A21" s="32" t="s">
        <v>266</v>
      </c>
      <c r="B21" s="33">
        <v>0.5</v>
      </c>
      <c r="C21" s="34" t="s">
        <v>22</v>
      </c>
      <c r="D21" s="35">
        <v>31.18</v>
      </c>
      <c r="E21" s="35"/>
      <c r="F21" s="35">
        <f>B21*D21</f>
        <v>15.59</v>
      </c>
      <c r="G21" s="35">
        <f>E21+F21</f>
        <v>15.59</v>
      </c>
      <c r="H21" s="36" t="s">
        <v>267</v>
      </c>
      <c r="I21" s="68">
        <v>100533</v>
      </c>
    </row>
    <row r="22" customHeight="1" spans="1:9">
      <c r="A22" s="38"/>
      <c r="B22" s="39"/>
      <c r="C22" s="36" t="s">
        <v>271</v>
      </c>
      <c r="D22" s="36"/>
      <c r="E22" s="40">
        <f>SUM(E21:E21)</f>
        <v>0</v>
      </c>
      <c r="F22" s="40">
        <f>SUM(F21:F21)</f>
        <v>15.59</v>
      </c>
      <c r="G22" s="41">
        <f>SUM(G21:G21)</f>
        <v>15.59</v>
      </c>
      <c r="H22" s="42" t="s">
        <v>178</v>
      </c>
      <c r="I22" s="42"/>
    </row>
    <row r="23" ht="15.75" spans="1:9">
      <c r="A23" s="38"/>
      <c r="B23" s="39"/>
      <c r="C23" s="36" t="s">
        <v>272</v>
      </c>
      <c r="D23" s="36"/>
      <c r="E23" s="43">
        <v>1.3206</v>
      </c>
      <c r="F23" s="44"/>
      <c r="G23" s="44"/>
      <c r="H23" s="42"/>
      <c r="I23" s="42"/>
    </row>
    <row r="24" ht="15.75" spans="1:9">
      <c r="A24" s="38"/>
      <c r="B24" s="39"/>
      <c r="C24" s="36" t="s">
        <v>273</v>
      </c>
      <c r="D24" s="36"/>
      <c r="E24" s="45">
        <v>0.2829</v>
      </c>
      <c r="F24" s="44"/>
      <c r="G24" s="44"/>
      <c r="H24" s="42"/>
      <c r="I24" s="42"/>
    </row>
    <row r="25" ht="15.75" spans="1:9">
      <c r="A25" s="50"/>
      <c r="B25" s="51"/>
      <c r="C25" s="52" t="s">
        <v>274</v>
      </c>
      <c r="D25" s="52"/>
      <c r="E25" s="53">
        <f>E22*1.2829</f>
        <v>0</v>
      </c>
      <c r="F25" s="54">
        <f>F22*1.2829</f>
        <v>20.000411</v>
      </c>
      <c r="G25" s="53">
        <f>G22*1.2829</f>
        <v>20.000411</v>
      </c>
      <c r="H25" s="42"/>
      <c r="I25" s="42"/>
    </row>
    <row r="26" ht="5.25" customHeight="1" spans="1:9">
      <c r="A26" s="49"/>
      <c r="B26" s="49"/>
      <c r="C26" s="49"/>
      <c r="D26" s="49"/>
      <c r="E26" s="49"/>
      <c r="F26" s="49"/>
      <c r="G26" s="49"/>
      <c r="H26" s="49"/>
      <c r="I26" s="49"/>
    </row>
    <row r="27" ht="26.25" customHeight="1" spans="1:9">
      <c r="A27" s="29" t="s">
        <v>276</v>
      </c>
      <c r="B27" s="29"/>
      <c r="C27" s="29"/>
      <c r="D27" s="29"/>
      <c r="E27" s="29"/>
      <c r="F27" s="29"/>
      <c r="G27" s="29"/>
      <c r="H27" s="29"/>
      <c r="I27" s="29"/>
    </row>
    <row r="28" ht="19.5" customHeight="1" spans="1:9">
      <c r="A28" s="30" t="s">
        <v>257</v>
      </c>
      <c r="B28" s="31" t="s">
        <v>258</v>
      </c>
      <c r="C28" s="31" t="s">
        <v>259</v>
      </c>
      <c r="D28" s="31" t="s">
        <v>260</v>
      </c>
      <c r="E28" s="31" t="s">
        <v>261</v>
      </c>
      <c r="F28" s="31"/>
      <c r="G28" s="31"/>
      <c r="H28" s="31" t="s">
        <v>262</v>
      </c>
      <c r="I28" s="67" t="s">
        <v>263</v>
      </c>
    </row>
    <row r="29" ht="27" customHeight="1" spans="1:9">
      <c r="A29" s="30"/>
      <c r="B29" s="31"/>
      <c r="C29" s="31"/>
      <c r="D29" s="31"/>
      <c r="E29" s="31" t="s">
        <v>264</v>
      </c>
      <c r="F29" s="31" t="s">
        <v>265</v>
      </c>
      <c r="G29" s="31" t="s">
        <v>249</v>
      </c>
      <c r="H29" s="31"/>
      <c r="I29" s="67"/>
    </row>
    <row r="30" ht="60" spans="1:9">
      <c r="A30" s="32" t="s">
        <v>277</v>
      </c>
      <c r="B30" s="33">
        <v>2</v>
      </c>
      <c r="C30" s="34" t="s">
        <v>22</v>
      </c>
      <c r="D30" s="35">
        <v>31.18</v>
      </c>
      <c r="E30" s="35"/>
      <c r="F30" s="35">
        <f>B30*D30</f>
        <v>62.36</v>
      </c>
      <c r="G30" s="35">
        <f>E30+F30</f>
        <v>62.36</v>
      </c>
      <c r="H30" s="36" t="s">
        <v>267</v>
      </c>
      <c r="I30" s="68">
        <v>100533</v>
      </c>
    </row>
    <row r="31" ht="45" spans="1:9">
      <c r="A31" s="32" t="s">
        <v>278</v>
      </c>
      <c r="B31" s="33">
        <v>0.1</v>
      </c>
      <c r="C31" s="34" t="s">
        <v>52</v>
      </c>
      <c r="D31" s="35">
        <v>6.98</v>
      </c>
      <c r="E31" s="35">
        <f>D31*B31</f>
        <v>0.698</v>
      </c>
      <c r="F31" s="35"/>
      <c r="G31" s="35">
        <f>E31+F31</f>
        <v>0.698</v>
      </c>
      <c r="H31" s="55" t="s">
        <v>267</v>
      </c>
      <c r="I31" s="68">
        <v>100717</v>
      </c>
    </row>
    <row r="32" ht="60" customHeight="1" spans="1:9">
      <c r="A32" s="56" t="s">
        <v>279</v>
      </c>
      <c r="B32" s="57">
        <v>0.001</v>
      </c>
      <c r="C32" s="34" t="s">
        <v>85</v>
      </c>
      <c r="D32" s="35">
        <v>136.33</v>
      </c>
      <c r="E32" s="35">
        <f>B32*D32</f>
        <v>0.13633</v>
      </c>
      <c r="F32" s="35"/>
      <c r="G32" s="35">
        <f>E32+F32</f>
        <v>0.13633</v>
      </c>
      <c r="H32" s="58" t="s">
        <v>280</v>
      </c>
      <c r="I32" s="58"/>
    </row>
    <row r="33" ht="30" customHeight="1" spans="1:9">
      <c r="A33" s="56" t="s">
        <v>281</v>
      </c>
      <c r="B33" s="33">
        <v>0.3</v>
      </c>
      <c r="C33" s="34" t="s">
        <v>282</v>
      </c>
      <c r="D33" s="35">
        <v>155.19</v>
      </c>
      <c r="E33" s="35">
        <f>B33*D33</f>
        <v>46.557</v>
      </c>
      <c r="F33" s="35"/>
      <c r="G33" s="35">
        <f>E33+F33</f>
        <v>46.557</v>
      </c>
      <c r="H33" s="58" t="s">
        <v>283</v>
      </c>
      <c r="I33" s="58"/>
    </row>
    <row r="34" customHeight="1" spans="1:9">
      <c r="A34" s="38"/>
      <c r="B34" s="39"/>
      <c r="C34" s="59" t="s">
        <v>271</v>
      </c>
      <c r="D34" s="59"/>
      <c r="E34" s="60">
        <f>SUM(E30:E33)</f>
        <v>47.39133</v>
      </c>
      <c r="F34" s="60">
        <f>SUM(F30:F33)</f>
        <v>62.36</v>
      </c>
      <c r="G34" s="61">
        <f>SUM(G30:G33)</f>
        <v>109.75133</v>
      </c>
      <c r="H34" s="62" t="s">
        <v>284</v>
      </c>
      <c r="I34" s="62"/>
    </row>
    <row r="35" ht="15.75" spans="1:9">
      <c r="A35" s="38"/>
      <c r="B35" s="39"/>
      <c r="C35" s="36" t="s">
        <v>272</v>
      </c>
      <c r="D35" s="36"/>
      <c r="E35" s="43">
        <v>1.3206</v>
      </c>
      <c r="F35" s="44"/>
      <c r="G35" s="44"/>
      <c r="H35" s="62"/>
      <c r="I35" s="62"/>
    </row>
    <row r="36" ht="15.75" spans="1:9">
      <c r="A36" s="38"/>
      <c r="B36" s="39"/>
      <c r="C36" s="36" t="s">
        <v>273</v>
      </c>
      <c r="D36" s="36"/>
      <c r="E36" s="45">
        <v>0.2829</v>
      </c>
      <c r="F36" s="44"/>
      <c r="G36" s="44"/>
      <c r="H36" s="62"/>
      <c r="I36" s="62"/>
    </row>
    <row r="37" ht="32.25" customHeight="1" spans="1:9">
      <c r="A37" s="38"/>
      <c r="B37" s="39"/>
      <c r="C37" s="46" t="s">
        <v>274</v>
      </c>
      <c r="D37" s="46"/>
      <c r="E37" s="47">
        <f>E34*1.2829</f>
        <v>60.798337257</v>
      </c>
      <c r="F37" s="47">
        <f>F34*1.2829</f>
        <v>80.001644</v>
      </c>
      <c r="G37" s="48">
        <f>G34*1.2829</f>
        <v>140.799981257</v>
      </c>
      <c r="H37" s="62"/>
      <c r="I37" s="62"/>
    </row>
    <row r="38" ht="6" customHeight="1" spans="1:9">
      <c r="A38" s="49"/>
      <c r="B38" s="49"/>
      <c r="C38" s="49"/>
      <c r="D38" s="49"/>
      <c r="E38" s="49"/>
      <c r="F38" s="49"/>
      <c r="G38" s="49"/>
      <c r="H38" s="49"/>
      <c r="I38" s="49"/>
    </row>
    <row r="39" ht="35.25" customHeight="1" spans="1:9">
      <c r="A39" s="29" t="s">
        <v>285</v>
      </c>
      <c r="B39" s="29"/>
      <c r="C39" s="29"/>
      <c r="D39" s="29"/>
      <c r="E39" s="29"/>
      <c r="F39" s="29"/>
      <c r="G39" s="29"/>
      <c r="H39" s="29"/>
      <c r="I39" s="29"/>
    </row>
    <row r="40" ht="21.75" customHeight="1" spans="1:9">
      <c r="A40" s="30" t="s">
        <v>257</v>
      </c>
      <c r="B40" s="31" t="s">
        <v>258</v>
      </c>
      <c r="C40" s="31" t="s">
        <v>259</v>
      </c>
      <c r="D40" s="31" t="s">
        <v>260</v>
      </c>
      <c r="E40" s="31" t="s">
        <v>261</v>
      </c>
      <c r="F40" s="31"/>
      <c r="G40" s="31"/>
      <c r="H40" s="31" t="s">
        <v>262</v>
      </c>
      <c r="I40" s="67" t="s">
        <v>263</v>
      </c>
    </row>
    <row r="41" ht="30" spans="1:9">
      <c r="A41" s="30"/>
      <c r="B41" s="31"/>
      <c r="C41" s="31"/>
      <c r="D41" s="31"/>
      <c r="E41" s="31" t="s">
        <v>264</v>
      </c>
      <c r="F41" s="31" t="s">
        <v>265</v>
      </c>
      <c r="G41" s="31" t="s">
        <v>249</v>
      </c>
      <c r="H41" s="31"/>
      <c r="I41" s="67"/>
    </row>
    <row r="42" ht="60" spans="1:9">
      <c r="A42" s="32" t="s">
        <v>277</v>
      </c>
      <c r="B42" s="33">
        <v>40</v>
      </c>
      <c r="C42" s="34" t="s">
        <v>22</v>
      </c>
      <c r="D42" s="35">
        <v>31.18</v>
      </c>
      <c r="E42" s="35"/>
      <c r="F42" s="35">
        <f>B42*D42</f>
        <v>1247.2</v>
      </c>
      <c r="G42" s="35">
        <f t="shared" ref="G42:G47" si="0">E42+F42</f>
        <v>1247.2</v>
      </c>
      <c r="H42" s="36" t="s">
        <v>267</v>
      </c>
      <c r="I42" s="68">
        <v>100533</v>
      </c>
    </row>
    <row r="43" ht="60" spans="1:9">
      <c r="A43" s="32" t="s">
        <v>286</v>
      </c>
      <c r="B43" s="33">
        <v>40</v>
      </c>
      <c r="C43" s="34" t="s">
        <v>22</v>
      </c>
      <c r="D43" s="35">
        <v>16.14</v>
      </c>
      <c r="E43" s="35"/>
      <c r="F43" s="35">
        <f>B43*D43</f>
        <v>645.6</v>
      </c>
      <c r="G43" s="35">
        <f t="shared" si="0"/>
        <v>645.6</v>
      </c>
      <c r="H43" s="36" t="s">
        <v>267</v>
      </c>
      <c r="I43" s="68">
        <v>88241</v>
      </c>
    </row>
    <row r="44" ht="75" spans="1:9">
      <c r="A44" s="32" t="s">
        <v>287</v>
      </c>
      <c r="B44" s="33">
        <v>3.4</v>
      </c>
      <c r="C44" s="34" t="s">
        <v>52</v>
      </c>
      <c r="D44" s="35">
        <v>7.55</v>
      </c>
      <c r="E44" s="35">
        <f>D44*B44</f>
        <v>25.67</v>
      </c>
      <c r="F44" s="35"/>
      <c r="G44" s="35">
        <f t="shared" si="0"/>
        <v>25.67</v>
      </c>
      <c r="H44" s="55" t="s">
        <v>267</v>
      </c>
      <c r="I44" s="68">
        <v>100717</v>
      </c>
    </row>
    <row r="45" ht="75" customHeight="1" spans="1:9">
      <c r="A45" s="32" t="s">
        <v>288</v>
      </c>
      <c r="B45" s="33">
        <v>6.67</v>
      </c>
      <c r="C45" s="34" t="s">
        <v>52</v>
      </c>
      <c r="D45" s="35">
        <v>143</v>
      </c>
      <c r="E45" s="35">
        <f>D45*B45</f>
        <v>953.81</v>
      </c>
      <c r="F45" s="35"/>
      <c r="G45" s="35">
        <f t="shared" si="0"/>
        <v>953.81</v>
      </c>
      <c r="H45" s="58" t="s">
        <v>289</v>
      </c>
      <c r="I45" s="58"/>
    </row>
    <row r="46" ht="60" customHeight="1" spans="1:9">
      <c r="A46" s="56" t="s">
        <v>290</v>
      </c>
      <c r="B46" s="57">
        <v>0.005</v>
      </c>
      <c r="C46" s="34" t="s">
        <v>85</v>
      </c>
      <c r="D46" s="35">
        <v>136.33</v>
      </c>
      <c r="E46" s="35">
        <f>B46*D46</f>
        <v>0.68165</v>
      </c>
      <c r="F46" s="35"/>
      <c r="G46" s="35">
        <f t="shared" si="0"/>
        <v>0.68165</v>
      </c>
      <c r="H46" s="58" t="s">
        <v>280</v>
      </c>
      <c r="I46" s="58"/>
    </row>
    <row r="47" ht="45" customHeight="1" spans="1:9">
      <c r="A47" s="56" t="s">
        <v>291</v>
      </c>
      <c r="B47" s="33">
        <v>1.5</v>
      </c>
      <c r="C47" s="34" t="s">
        <v>282</v>
      </c>
      <c r="D47" s="35">
        <v>155.19</v>
      </c>
      <c r="E47" s="35">
        <f>B47*D47</f>
        <v>232.785</v>
      </c>
      <c r="F47" s="35"/>
      <c r="G47" s="35">
        <f t="shared" si="0"/>
        <v>232.785</v>
      </c>
      <c r="H47" s="58" t="s">
        <v>283</v>
      </c>
      <c r="I47" s="58"/>
    </row>
    <row r="48" ht="42" customHeight="1" spans="1:9">
      <c r="A48" s="38"/>
      <c r="B48" s="39"/>
      <c r="C48" s="36" t="s">
        <v>271</v>
      </c>
      <c r="D48" s="36"/>
      <c r="E48" s="44">
        <f>SUM(E42:E47)</f>
        <v>1212.94665</v>
      </c>
      <c r="F48" s="44">
        <f>SUM(F42:F47)</f>
        <v>1892.8</v>
      </c>
      <c r="G48" s="41">
        <f>SUM(G42:G47)</f>
        <v>3105.74665</v>
      </c>
      <c r="H48" s="63" t="s">
        <v>292</v>
      </c>
      <c r="I48" s="63"/>
    </row>
    <row r="49" ht="24.75" customHeight="1" spans="1:9">
      <c r="A49" s="38"/>
      <c r="B49" s="39"/>
      <c r="C49" s="36" t="s">
        <v>272</v>
      </c>
      <c r="D49" s="36"/>
      <c r="E49" s="43">
        <v>1.3206</v>
      </c>
      <c r="F49" s="44"/>
      <c r="G49" s="44"/>
      <c r="H49" s="63"/>
      <c r="I49" s="63"/>
    </row>
    <row r="50" ht="25.5" customHeight="1" spans="1:9">
      <c r="A50" s="38"/>
      <c r="B50" s="39"/>
      <c r="C50" s="36" t="s">
        <v>273</v>
      </c>
      <c r="D50" s="36"/>
      <c r="E50" s="45">
        <v>0.2829</v>
      </c>
      <c r="F50" s="44"/>
      <c r="G50" s="44"/>
      <c r="H50" s="63"/>
      <c r="I50" s="63"/>
    </row>
    <row r="51" ht="66.75" customHeight="1" spans="1:9">
      <c r="A51" s="38"/>
      <c r="B51" s="39"/>
      <c r="C51" s="46" t="s">
        <v>274</v>
      </c>
      <c r="D51" s="46"/>
      <c r="E51" s="47">
        <f>E48*1.2829</f>
        <v>1556.089257285</v>
      </c>
      <c r="F51" s="47">
        <f>F48*1.2829</f>
        <v>2428.27312</v>
      </c>
      <c r="G51" s="48">
        <f>G48*1.2829</f>
        <v>3984.362377285</v>
      </c>
      <c r="H51" s="63"/>
      <c r="I51" s="63"/>
    </row>
    <row r="52" ht="6" customHeight="1" spans="1:9">
      <c r="A52" s="49"/>
      <c r="B52" s="49"/>
      <c r="C52" s="49"/>
      <c r="D52" s="49"/>
      <c r="E52" s="49"/>
      <c r="F52" s="49"/>
      <c r="G52" s="49"/>
      <c r="H52" s="49"/>
      <c r="I52" s="49"/>
    </row>
    <row r="53" ht="30" customHeight="1" spans="1:9">
      <c r="A53" s="29" t="s">
        <v>293</v>
      </c>
      <c r="B53" s="29"/>
      <c r="C53" s="29"/>
      <c r="D53" s="29"/>
      <c r="E53" s="29"/>
      <c r="F53" s="29"/>
      <c r="G53" s="29"/>
      <c r="H53" s="29"/>
      <c r="I53" s="29"/>
    </row>
    <row r="54" ht="18.75" customHeight="1" spans="1:9">
      <c r="A54" s="30" t="s">
        <v>257</v>
      </c>
      <c r="B54" s="31" t="s">
        <v>258</v>
      </c>
      <c r="C54" s="31" t="s">
        <v>259</v>
      </c>
      <c r="D54" s="31" t="s">
        <v>260</v>
      </c>
      <c r="E54" s="31" t="s">
        <v>261</v>
      </c>
      <c r="F54" s="31"/>
      <c r="G54" s="31"/>
      <c r="H54" s="31" t="s">
        <v>262</v>
      </c>
      <c r="I54" s="67" t="s">
        <v>263</v>
      </c>
    </row>
    <row r="55" ht="30" spans="1:9">
      <c r="A55" s="30"/>
      <c r="B55" s="31"/>
      <c r="C55" s="31"/>
      <c r="D55" s="31"/>
      <c r="E55" s="31" t="s">
        <v>264</v>
      </c>
      <c r="F55" s="31" t="s">
        <v>265</v>
      </c>
      <c r="G55" s="31" t="s">
        <v>249</v>
      </c>
      <c r="H55" s="31"/>
      <c r="I55" s="67"/>
    </row>
    <row r="56" ht="45" spans="1:9">
      <c r="A56" s="32" t="s">
        <v>266</v>
      </c>
      <c r="B56" s="33">
        <v>0.5</v>
      </c>
      <c r="C56" s="34" t="s">
        <v>22</v>
      </c>
      <c r="D56" s="35">
        <v>31.18</v>
      </c>
      <c r="E56" s="35"/>
      <c r="F56" s="35">
        <f>B56*D56</f>
        <v>15.59</v>
      </c>
      <c r="G56" s="35">
        <f>E56+F56</f>
        <v>15.59</v>
      </c>
      <c r="H56" s="36" t="s">
        <v>267</v>
      </c>
      <c r="I56" s="68">
        <v>100533</v>
      </c>
    </row>
    <row r="57" ht="45" spans="1:9">
      <c r="A57" s="32" t="s">
        <v>294</v>
      </c>
      <c r="B57" s="33">
        <v>1</v>
      </c>
      <c r="C57" s="34" t="s">
        <v>22</v>
      </c>
      <c r="D57" s="35">
        <v>20.49</v>
      </c>
      <c r="E57" s="35"/>
      <c r="F57" s="35">
        <f>B57*D57</f>
        <v>20.49</v>
      </c>
      <c r="G57" s="35">
        <f>E57+F57</f>
        <v>20.49</v>
      </c>
      <c r="H57" s="36" t="s">
        <v>267</v>
      </c>
      <c r="I57" s="69">
        <v>88315</v>
      </c>
    </row>
    <row r="58" ht="75" customHeight="1" spans="1:9">
      <c r="A58" s="32" t="s">
        <v>295</v>
      </c>
      <c r="B58" s="33">
        <v>0.077</v>
      </c>
      <c r="C58" s="34" t="s">
        <v>269</v>
      </c>
      <c r="D58" s="35">
        <v>317.44</v>
      </c>
      <c r="E58" s="35">
        <f>B58*D58</f>
        <v>24.44288</v>
      </c>
      <c r="F58" s="35"/>
      <c r="G58" s="35">
        <f>E58+F58</f>
        <v>24.44288</v>
      </c>
      <c r="H58" s="58" t="s">
        <v>296</v>
      </c>
      <c r="I58" s="58"/>
    </row>
    <row r="59" ht="75" spans="1:13">
      <c r="A59" s="32" t="s">
        <v>297</v>
      </c>
      <c r="B59" s="33">
        <v>0.06</v>
      </c>
      <c r="C59" s="34" t="s">
        <v>52</v>
      </c>
      <c r="D59" s="35">
        <v>9.5</v>
      </c>
      <c r="E59" s="35">
        <f>B59*D59</f>
        <v>0.57</v>
      </c>
      <c r="F59" s="35"/>
      <c r="G59" s="35">
        <f>E59+F59</f>
        <v>0.57</v>
      </c>
      <c r="H59" s="55" t="s">
        <v>113</v>
      </c>
      <c r="I59" s="70" t="s">
        <v>298</v>
      </c>
      <c r="M59" s="71"/>
    </row>
    <row r="60" ht="60" spans="1:9">
      <c r="A60" s="32" t="s">
        <v>299</v>
      </c>
      <c r="B60" s="64">
        <v>0.045</v>
      </c>
      <c r="C60" s="34" t="s">
        <v>52</v>
      </c>
      <c r="D60" s="35">
        <v>23.37</v>
      </c>
      <c r="E60" s="35">
        <f>B60*D60</f>
        <v>1.05165</v>
      </c>
      <c r="F60" s="35"/>
      <c r="G60" s="35">
        <f>E60+F60</f>
        <v>1.05165</v>
      </c>
      <c r="H60" s="55" t="s">
        <v>113</v>
      </c>
      <c r="I60" s="72" t="s">
        <v>114</v>
      </c>
    </row>
    <row r="61" ht="15.75" spans="1:9">
      <c r="A61" s="38"/>
      <c r="B61" s="39"/>
      <c r="C61" s="59" t="s">
        <v>271</v>
      </c>
      <c r="D61" s="59"/>
      <c r="E61" s="60">
        <f>SUM(E56:E60)</f>
        <v>26.06453</v>
      </c>
      <c r="F61" s="60">
        <f>SUM(F56:F60)</f>
        <v>36.08</v>
      </c>
      <c r="G61" s="61">
        <f>SUM(G56:G60)</f>
        <v>62.14453</v>
      </c>
      <c r="H61" s="65"/>
      <c r="I61" s="65"/>
    </row>
    <row r="62" ht="15.75" spans="1:9">
      <c r="A62" s="38"/>
      <c r="B62" s="39"/>
      <c r="C62" s="36" t="s">
        <v>272</v>
      </c>
      <c r="D62" s="36"/>
      <c r="E62" s="43">
        <v>1.3206</v>
      </c>
      <c r="F62" s="44"/>
      <c r="G62" s="40"/>
      <c r="H62" s="65"/>
      <c r="I62" s="65"/>
    </row>
    <row r="63" ht="15.75" spans="1:9">
      <c r="A63" s="38"/>
      <c r="B63" s="39"/>
      <c r="C63" s="36" t="s">
        <v>273</v>
      </c>
      <c r="D63" s="36"/>
      <c r="E63" s="45">
        <v>0.2829</v>
      </c>
      <c r="F63" s="44"/>
      <c r="G63" s="66"/>
      <c r="H63" s="65"/>
      <c r="I63" s="65"/>
    </row>
    <row r="64" ht="15.75" spans="1:9">
      <c r="A64" s="38"/>
      <c r="B64" s="39"/>
      <c r="C64" s="46" t="s">
        <v>274</v>
      </c>
      <c r="D64" s="46"/>
      <c r="E64" s="47">
        <f>E61*1.2829</f>
        <v>33.438185537</v>
      </c>
      <c r="F64" s="47">
        <f>F61*1.2829</f>
        <v>46.287032</v>
      </c>
      <c r="G64" s="48">
        <f>G61*1.2829</f>
        <v>79.725217537</v>
      </c>
      <c r="H64" s="65"/>
      <c r="I64" s="65"/>
    </row>
    <row r="65" ht="4.5" customHeight="1" spans="1:9">
      <c r="A65" s="49"/>
      <c r="B65" s="49"/>
      <c r="C65" s="49"/>
      <c r="D65" s="49"/>
      <c r="E65" s="49"/>
      <c r="F65" s="49"/>
      <c r="G65" s="49"/>
      <c r="H65" s="49"/>
      <c r="I65" s="49"/>
    </row>
    <row r="66" ht="49.5" customHeight="1" spans="1:9">
      <c r="A66" s="29" t="s">
        <v>300</v>
      </c>
      <c r="B66" s="29"/>
      <c r="C66" s="29"/>
      <c r="D66" s="29"/>
      <c r="E66" s="29"/>
      <c r="F66" s="29"/>
      <c r="G66" s="29"/>
      <c r="H66" s="29"/>
      <c r="I66" s="29"/>
    </row>
    <row r="67" ht="22.5" customHeight="1" spans="1:9">
      <c r="A67" s="30" t="s">
        <v>257</v>
      </c>
      <c r="B67" s="31" t="s">
        <v>258</v>
      </c>
      <c r="C67" s="31" t="s">
        <v>259</v>
      </c>
      <c r="D67" s="31" t="s">
        <v>260</v>
      </c>
      <c r="E67" s="31" t="s">
        <v>261</v>
      </c>
      <c r="F67" s="31"/>
      <c r="G67" s="31"/>
      <c r="H67" s="31" t="s">
        <v>262</v>
      </c>
      <c r="I67" s="67" t="s">
        <v>263</v>
      </c>
    </row>
    <row r="68" ht="30" spans="1:9">
      <c r="A68" s="30"/>
      <c r="B68" s="31"/>
      <c r="C68" s="31"/>
      <c r="D68" s="31"/>
      <c r="E68" s="31" t="s">
        <v>264</v>
      </c>
      <c r="F68" s="31" t="s">
        <v>265</v>
      </c>
      <c r="G68" s="31" t="s">
        <v>249</v>
      </c>
      <c r="H68" s="31"/>
      <c r="I68" s="67"/>
    </row>
    <row r="69" ht="45" spans="1:9">
      <c r="A69" s="32" t="s">
        <v>266</v>
      </c>
      <c r="B69" s="33">
        <v>0.25</v>
      </c>
      <c r="C69" s="34" t="s">
        <v>22</v>
      </c>
      <c r="D69" s="35">
        <v>31.18</v>
      </c>
      <c r="E69" s="35"/>
      <c r="F69" s="35">
        <f>B69*D69</f>
        <v>7.795</v>
      </c>
      <c r="G69" s="35">
        <f>E69+F69</f>
        <v>7.795</v>
      </c>
      <c r="H69" s="36" t="s">
        <v>267</v>
      </c>
      <c r="I69" s="68">
        <v>100533</v>
      </c>
    </row>
    <row r="70" ht="30" customHeight="1" spans="1:9">
      <c r="A70" s="32" t="s">
        <v>301</v>
      </c>
      <c r="B70" s="33">
        <v>0.03</v>
      </c>
      <c r="C70" s="34" t="s">
        <v>302</v>
      </c>
      <c r="D70" s="35">
        <v>19.58</v>
      </c>
      <c r="E70" s="35">
        <f>B70*D70</f>
        <v>0.5874</v>
      </c>
      <c r="F70" s="35"/>
      <c r="G70" s="35"/>
      <c r="H70" s="58" t="s">
        <v>303</v>
      </c>
      <c r="I70" s="58"/>
    </row>
    <row r="71" ht="30" customHeight="1" spans="1:9">
      <c r="A71" s="32" t="s">
        <v>304</v>
      </c>
      <c r="B71" s="33">
        <v>0.2</v>
      </c>
      <c r="C71" s="34" t="s">
        <v>305</v>
      </c>
      <c r="D71" s="35">
        <v>35.26</v>
      </c>
      <c r="E71" s="35">
        <f>B71*D71</f>
        <v>7.052</v>
      </c>
      <c r="F71" s="35"/>
      <c r="G71" s="35">
        <f>E71+F71</f>
        <v>7.052</v>
      </c>
      <c r="H71" s="58" t="s">
        <v>306</v>
      </c>
      <c r="I71" s="58"/>
    </row>
    <row r="72" customHeight="1" spans="1:9">
      <c r="A72" s="38"/>
      <c r="B72" s="39"/>
      <c r="C72" s="36" t="s">
        <v>271</v>
      </c>
      <c r="D72" s="36"/>
      <c r="E72" s="40">
        <f>SUM(E69:E71)</f>
        <v>7.6394</v>
      </c>
      <c r="F72" s="40">
        <f>SUM(F69:F71)</f>
        <v>7.795</v>
      </c>
      <c r="G72" s="41">
        <f>SUM(G69:G71)</f>
        <v>14.847</v>
      </c>
      <c r="H72" s="73" t="s">
        <v>307</v>
      </c>
      <c r="I72" s="73"/>
    </row>
    <row r="73" ht="15.75" spans="1:9">
      <c r="A73" s="38"/>
      <c r="B73" s="39"/>
      <c r="C73" s="36" t="s">
        <v>272</v>
      </c>
      <c r="D73" s="36"/>
      <c r="E73" s="43">
        <v>1.3206</v>
      </c>
      <c r="F73" s="44"/>
      <c r="G73" s="44"/>
      <c r="H73" s="73"/>
      <c r="I73" s="73"/>
    </row>
    <row r="74" ht="15.75" spans="1:9">
      <c r="A74" s="38"/>
      <c r="B74" s="39"/>
      <c r="C74" s="36" t="s">
        <v>273</v>
      </c>
      <c r="D74" s="36"/>
      <c r="E74" s="45">
        <v>0.2829</v>
      </c>
      <c r="F74" s="44"/>
      <c r="G74" s="44"/>
      <c r="H74" s="73"/>
      <c r="I74" s="73"/>
    </row>
    <row r="75" ht="15.75" spans="1:9">
      <c r="A75" s="38"/>
      <c r="B75" s="39"/>
      <c r="C75" s="46" t="s">
        <v>274</v>
      </c>
      <c r="D75" s="46"/>
      <c r="E75" s="47">
        <f>E72*1.2829</f>
        <v>9.80058626</v>
      </c>
      <c r="F75" s="47">
        <f>F72*1.2829</f>
        <v>10.0002055</v>
      </c>
      <c r="G75" s="48">
        <f>G72*1.2829</f>
        <v>19.0472163</v>
      </c>
      <c r="H75" s="73"/>
      <c r="I75" s="73"/>
    </row>
    <row r="76" ht="4.5" customHeight="1" spans="1:9">
      <c r="A76" s="49"/>
      <c r="B76" s="49"/>
      <c r="C76" s="49"/>
      <c r="D76" s="49"/>
      <c r="E76" s="49"/>
      <c r="F76" s="49"/>
      <c r="G76" s="49"/>
      <c r="H76" s="49"/>
      <c r="I76" s="49"/>
    </row>
    <row r="77" ht="26.25" customHeight="1" spans="1:9">
      <c r="A77" s="29" t="s">
        <v>308</v>
      </c>
      <c r="B77" s="29"/>
      <c r="C77" s="29"/>
      <c r="D77" s="29"/>
      <c r="E77" s="29"/>
      <c r="F77" s="29"/>
      <c r="G77" s="29"/>
      <c r="H77" s="29"/>
      <c r="I77" s="29"/>
    </row>
    <row r="78" customHeight="1" spans="1:9">
      <c r="A78" s="30" t="s">
        <v>257</v>
      </c>
      <c r="B78" s="31" t="s">
        <v>258</v>
      </c>
      <c r="C78" s="31" t="s">
        <v>259</v>
      </c>
      <c r="D78" s="31" t="s">
        <v>260</v>
      </c>
      <c r="E78" s="31" t="s">
        <v>261</v>
      </c>
      <c r="F78" s="31"/>
      <c r="G78" s="31"/>
      <c r="H78" s="31" t="s">
        <v>262</v>
      </c>
      <c r="I78" s="67" t="s">
        <v>263</v>
      </c>
    </row>
    <row r="79" ht="30" spans="1:9">
      <c r="A79" s="30"/>
      <c r="B79" s="31"/>
      <c r="C79" s="31"/>
      <c r="D79" s="31"/>
      <c r="E79" s="31" t="s">
        <v>264</v>
      </c>
      <c r="F79" s="31" t="s">
        <v>265</v>
      </c>
      <c r="G79" s="31" t="s">
        <v>249</v>
      </c>
      <c r="H79" s="31"/>
      <c r="I79" s="67"/>
    </row>
    <row r="80" ht="45" spans="1:9">
      <c r="A80" s="32" t="s">
        <v>266</v>
      </c>
      <c r="B80" s="33">
        <v>0.17</v>
      </c>
      <c r="C80" s="34" t="s">
        <v>22</v>
      </c>
      <c r="D80" s="35">
        <v>31.18</v>
      </c>
      <c r="E80" s="35"/>
      <c r="F80" s="35">
        <f>B80*D80</f>
        <v>5.3006</v>
      </c>
      <c r="G80" s="35">
        <f>E80+F80</f>
        <v>5.3006</v>
      </c>
      <c r="H80" s="36" t="s">
        <v>267</v>
      </c>
      <c r="I80" s="68">
        <v>100533</v>
      </c>
    </row>
    <row r="81" ht="30" customHeight="1" spans="1:9">
      <c r="A81" s="32" t="s">
        <v>309</v>
      </c>
      <c r="B81" s="33">
        <v>0.2</v>
      </c>
      <c r="C81" s="34" t="s">
        <v>305</v>
      </c>
      <c r="D81" s="35">
        <v>116.48</v>
      </c>
      <c r="E81" s="35">
        <f>B81*D81</f>
        <v>23.296</v>
      </c>
      <c r="F81" s="35"/>
      <c r="G81" s="35">
        <f>E81+F81</f>
        <v>23.296</v>
      </c>
      <c r="H81" s="58" t="s">
        <v>310</v>
      </c>
      <c r="I81" s="58"/>
    </row>
    <row r="82" customHeight="1" spans="1:9">
      <c r="A82" s="38"/>
      <c r="B82" s="39"/>
      <c r="C82" s="36" t="s">
        <v>271</v>
      </c>
      <c r="D82" s="36"/>
      <c r="E82" s="40">
        <f>SUM(E80:E81)</f>
        <v>23.296</v>
      </c>
      <c r="F82" s="40">
        <f>SUM(F80:F81)</f>
        <v>5.3006</v>
      </c>
      <c r="G82" s="41">
        <f>SUM(G80:G81)</f>
        <v>28.5966</v>
      </c>
      <c r="H82" s="73" t="s">
        <v>311</v>
      </c>
      <c r="I82" s="73"/>
    </row>
    <row r="83" ht="15.75" spans="1:9">
      <c r="A83" s="38"/>
      <c r="B83" s="39"/>
      <c r="C83" s="36" t="s">
        <v>272</v>
      </c>
      <c r="D83" s="36"/>
      <c r="E83" s="43">
        <v>1.3206</v>
      </c>
      <c r="F83" s="44"/>
      <c r="G83" s="44"/>
      <c r="H83" s="73"/>
      <c r="I83" s="73"/>
    </row>
    <row r="84" ht="15.75" spans="1:9">
      <c r="A84" s="38"/>
      <c r="B84" s="39"/>
      <c r="C84" s="36" t="s">
        <v>273</v>
      </c>
      <c r="D84" s="36"/>
      <c r="E84" s="45">
        <v>0.2829</v>
      </c>
      <c r="F84" s="44"/>
      <c r="G84" s="44"/>
      <c r="H84" s="73"/>
      <c r="I84" s="73"/>
    </row>
    <row r="85" ht="15.75" spans="1:9">
      <c r="A85" s="38"/>
      <c r="B85" s="39"/>
      <c r="C85" s="46" t="s">
        <v>274</v>
      </c>
      <c r="D85" s="46"/>
      <c r="E85" s="47">
        <f>E82*1.2829</f>
        <v>29.8864384</v>
      </c>
      <c r="F85" s="47">
        <f>F82*1.2829</f>
        <v>6.80013974</v>
      </c>
      <c r="G85" s="48">
        <f>G82*1.2829</f>
        <v>36.68657814</v>
      </c>
      <c r="H85" s="73"/>
      <c r="I85" s="73"/>
    </row>
    <row r="86" ht="6.75" customHeight="1" spans="1:9">
      <c r="A86" s="49"/>
      <c r="B86" s="49"/>
      <c r="C86" s="49"/>
      <c r="D86" s="49"/>
      <c r="E86" s="49"/>
      <c r="F86" s="49"/>
      <c r="G86" s="49"/>
      <c r="H86" s="49"/>
      <c r="I86" s="49"/>
    </row>
    <row r="87" ht="62.25" customHeight="1" spans="1:9">
      <c r="A87" s="29" t="s">
        <v>312</v>
      </c>
      <c r="B87" s="29"/>
      <c r="C87" s="29"/>
      <c r="D87" s="29"/>
      <c r="E87" s="29"/>
      <c r="F87" s="29"/>
      <c r="G87" s="29"/>
      <c r="H87" s="29"/>
      <c r="I87" s="29"/>
    </row>
    <row r="88" customHeight="1" spans="1:9">
      <c r="A88" s="30" t="s">
        <v>257</v>
      </c>
      <c r="B88" s="31" t="s">
        <v>258</v>
      </c>
      <c r="C88" s="31" t="s">
        <v>259</v>
      </c>
      <c r="D88" s="31" t="s">
        <v>260</v>
      </c>
      <c r="E88" s="31" t="s">
        <v>261</v>
      </c>
      <c r="F88" s="31"/>
      <c r="G88" s="31"/>
      <c r="H88" s="31" t="s">
        <v>262</v>
      </c>
      <c r="I88" s="67" t="s">
        <v>263</v>
      </c>
    </row>
    <row r="89" ht="30" customHeight="1" spans="1:9">
      <c r="A89" s="30"/>
      <c r="B89" s="31"/>
      <c r="C89" s="31"/>
      <c r="D89" s="31"/>
      <c r="E89" s="31"/>
      <c r="F89" s="31"/>
      <c r="G89" s="31"/>
      <c r="H89" s="31"/>
      <c r="I89" s="67"/>
    </row>
    <row r="90" ht="60" spans="1:9">
      <c r="A90" s="32" t="s">
        <v>313</v>
      </c>
      <c r="B90" s="33">
        <v>1</v>
      </c>
      <c r="C90" s="34" t="s">
        <v>85</v>
      </c>
      <c r="D90" s="35">
        <v>29.84</v>
      </c>
      <c r="E90" s="74">
        <f>B90*D90</f>
        <v>29.84</v>
      </c>
      <c r="F90" s="74"/>
      <c r="G90" s="74"/>
      <c r="H90" s="36" t="s">
        <v>314</v>
      </c>
      <c r="I90" s="68" t="s">
        <v>315</v>
      </c>
    </row>
    <row r="91" ht="60" spans="1:9">
      <c r="A91" s="32" t="s">
        <v>316</v>
      </c>
      <c r="B91" s="33">
        <v>59</v>
      </c>
      <c r="C91" s="34" t="s">
        <v>85</v>
      </c>
      <c r="D91" s="35">
        <v>44.76</v>
      </c>
      <c r="E91" s="75">
        <f>B91*D91</f>
        <v>2640.84</v>
      </c>
      <c r="F91" s="75"/>
      <c r="G91" s="75"/>
      <c r="H91" s="36" t="s">
        <v>314</v>
      </c>
      <c r="I91" s="68" t="s">
        <v>317</v>
      </c>
    </row>
    <row r="92" customHeight="1" spans="1:9">
      <c r="A92" s="38"/>
      <c r="B92" s="39"/>
      <c r="C92" s="36" t="s">
        <v>271</v>
      </c>
      <c r="D92" s="36"/>
      <c r="E92" s="44">
        <f>SUM(E90:E91)</f>
        <v>2670.68</v>
      </c>
      <c r="F92" s="44"/>
      <c r="G92" s="44"/>
      <c r="H92" s="73" t="s">
        <v>318</v>
      </c>
      <c r="I92" s="73"/>
    </row>
    <row r="93" ht="15.75" spans="1:9">
      <c r="A93" s="38"/>
      <c r="B93" s="39"/>
      <c r="C93" s="36" t="s">
        <v>273</v>
      </c>
      <c r="D93" s="36"/>
      <c r="E93" s="76">
        <v>0.2829</v>
      </c>
      <c r="F93" s="76"/>
      <c r="G93" s="76"/>
      <c r="H93" s="73"/>
      <c r="I93" s="73"/>
    </row>
    <row r="94" ht="57" customHeight="1" spans="1:9">
      <c r="A94" s="38"/>
      <c r="B94" s="39"/>
      <c r="C94" s="46" t="s">
        <v>274</v>
      </c>
      <c r="D94" s="46"/>
      <c r="E94" s="77">
        <f>E92*1.2829</f>
        <v>3426.215372</v>
      </c>
      <c r="F94" s="77"/>
      <c r="G94" s="77"/>
      <c r="H94" s="73"/>
      <c r="I94" s="73"/>
    </row>
    <row r="95" ht="7.5" customHeight="1" spans="1:9">
      <c r="A95" s="49"/>
      <c r="B95" s="49"/>
      <c r="C95" s="49"/>
      <c r="D95" s="49"/>
      <c r="E95" s="49"/>
      <c r="F95" s="49"/>
      <c r="G95" s="49"/>
      <c r="H95" s="49"/>
      <c r="I95" s="49"/>
    </row>
  </sheetData>
  <mergeCells count="139">
    <mergeCell ref="A1:I1"/>
    <mergeCell ref="A2:I2"/>
    <mergeCell ref="A3:I3"/>
    <mergeCell ref="A4:I4"/>
    <mergeCell ref="A5:I5"/>
    <mergeCell ref="A6:I6"/>
    <mergeCell ref="A7:I7"/>
    <mergeCell ref="A8:I8"/>
    <mergeCell ref="E9:G9"/>
    <mergeCell ref="H12:I12"/>
    <mergeCell ref="C13:D13"/>
    <mergeCell ref="C14:D14"/>
    <mergeCell ref="C15:D15"/>
    <mergeCell ref="C16:D16"/>
    <mergeCell ref="A17:I17"/>
    <mergeCell ref="A18:I18"/>
    <mergeCell ref="E19:G19"/>
    <mergeCell ref="C22:D22"/>
    <mergeCell ref="C23:D23"/>
    <mergeCell ref="C24:D24"/>
    <mergeCell ref="C25:D25"/>
    <mergeCell ref="A26:I26"/>
    <mergeCell ref="A27:I27"/>
    <mergeCell ref="E28:G28"/>
    <mergeCell ref="H32:I32"/>
    <mergeCell ref="H33:I33"/>
    <mergeCell ref="C34:D34"/>
    <mergeCell ref="C35:D35"/>
    <mergeCell ref="C36:D36"/>
    <mergeCell ref="C37:D37"/>
    <mergeCell ref="A38:I38"/>
    <mergeCell ref="A39:I39"/>
    <mergeCell ref="E40:G40"/>
    <mergeCell ref="H45:I45"/>
    <mergeCell ref="H46:I46"/>
    <mergeCell ref="H47:I47"/>
    <mergeCell ref="C48:D48"/>
    <mergeCell ref="C49:D49"/>
    <mergeCell ref="C50:D50"/>
    <mergeCell ref="C51:D51"/>
    <mergeCell ref="A52:I52"/>
    <mergeCell ref="A53:I53"/>
    <mergeCell ref="E54:G54"/>
    <mergeCell ref="H58:I58"/>
    <mergeCell ref="C61:D61"/>
    <mergeCell ref="C62:D62"/>
    <mergeCell ref="C63:D63"/>
    <mergeCell ref="C64:D64"/>
    <mergeCell ref="A65:I65"/>
    <mergeCell ref="A66:I66"/>
    <mergeCell ref="E67:G67"/>
    <mergeCell ref="H70:I70"/>
    <mergeCell ref="H71:I71"/>
    <mergeCell ref="C72:D72"/>
    <mergeCell ref="C73:D73"/>
    <mergeCell ref="C74:D74"/>
    <mergeCell ref="C75:D75"/>
    <mergeCell ref="A76:I76"/>
    <mergeCell ref="A77:I77"/>
    <mergeCell ref="E78:G78"/>
    <mergeCell ref="H81:I81"/>
    <mergeCell ref="C82:D82"/>
    <mergeCell ref="C83:D83"/>
    <mergeCell ref="C84:D84"/>
    <mergeCell ref="C85:D85"/>
    <mergeCell ref="A86:I86"/>
    <mergeCell ref="A87:I87"/>
    <mergeCell ref="E90:G90"/>
    <mergeCell ref="E91:G91"/>
    <mergeCell ref="C92:D92"/>
    <mergeCell ref="E92:G92"/>
    <mergeCell ref="C93:D93"/>
    <mergeCell ref="E93:G93"/>
    <mergeCell ref="C94:D94"/>
    <mergeCell ref="E94:G94"/>
    <mergeCell ref="A95:I95"/>
    <mergeCell ref="A9:A10"/>
    <mergeCell ref="A19:A20"/>
    <mergeCell ref="A28:A29"/>
    <mergeCell ref="A40:A41"/>
    <mergeCell ref="A54:A55"/>
    <mergeCell ref="A67:A68"/>
    <mergeCell ref="A78:A79"/>
    <mergeCell ref="A88:A89"/>
    <mergeCell ref="B9:B10"/>
    <mergeCell ref="B19:B20"/>
    <mergeCell ref="B28:B29"/>
    <mergeCell ref="B40:B41"/>
    <mergeCell ref="B54:B55"/>
    <mergeCell ref="B67:B68"/>
    <mergeCell ref="B78:B79"/>
    <mergeCell ref="B88:B89"/>
    <mergeCell ref="C9:C10"/>
    <mergeCell ref="C19:C20"/>
    <mergeCell ref="C28:C29"/>
    <mergeCell ref="C40:C41"/>
    <mergeCell ref="C54:C55"/>
    <mergeCell ref="C67:C68"/>
    <mergeCell ref="C78:C79"/>
    <mergeCell ref="C88:C89"/>
    <mergeCell ref="D9:D10"/>
    <mergeCell ref="D19:D20"/>
    <mergeCell ref="D28:D29"/>
    <mergeCell ref="D40:D41"/>
    <mergeCell ref="D54:D55"/>
    <mergeCell ref="D67:D68"/>
    <mergeCell ref="D78:D79"/>
    <mergeCell ref="D88:D89"/>
    <mergeCell ref="H9:H10"/>
    <mergeCell ref="H19:H20"/>
    <mergeCell ref="H28:H29"/>
    <mergeCell ref="H40:H41"/>
    <mergeCell ref="H54:H55"/>
    <mergeCell ref="H67:H68"/>
    <mergeCell ref="H78:H79"/>
    <mergeCell ref="H88:H89"/>
    <mergeCell ref="I9:I10"/>
    <mergeCell ref="I19:I20"/>
    <mergeCell ref="I28:I29"/>
    <mergeCell ref="I40:I41"/>
    <mergeCell ref="I54:I55"/>
    <mergeCell ref="I67:I68"/>
    <mergeCell ref="I78:I79"/>
    <mergeCell ref="I88:I89"/>
    <mergeCell ref="H13:I16"/>
    <mergeCell ref="F14:G15"/>
    <mergeCell ref="H22:I25"/>
    <mergeCell ref="F23:G24"/>
    <mergeCell ref="H34:I37"/>
    <mergeCell ref="F35:G36"/>
    <mergeCell ref="H48:I51"/>
    <mergeCell ref="F49:G50"/>
    <mergeCell ref="H61:I64"/>
    <mergeCell ref="H72:I75"/>
    <mergeCell ref="F73:G74"/>
    <mergeCell ref="H82:I85"/>
    <mergeCell ref="F83:G84"/>
    <mergeCell ref="E88:G89"/>
    <mergeCell ref="H92:I94"/>
  </mergeCells>
  <pageMargins left="0.511805555555556" right="0.511805555555556" top="0.7875" bottom="0.7875" header="0.511811023622047" footer="0.511811023622047"/>
  <pageSetup paperSize="9" orientation="landscape" horizontalDpi="300" verticalDpi="3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2"/>
  <sheetViews>
    <sheetView workbookViewId="0">
      <selection activeCell="F11" sqref="F11:I11"/>
    </sheetView>
  </sheetViews>
  <sheetFormatPr defaultColWidth="8.69523809523809" defaultRowHeight="15"/>
  <cols>
    <col min="10" max="10" width="10.1333333333333" customWidth="1"/>
  </cols>
  <sheetData>
    <row r="1" ht="15.75" spans="1:11">
      <c r="A1" s="1" t="s">
        <v>0</v>
      </c>
      <c r="B1" s="1"/>
      <c r="C1" s="1"/>
      <c r="D1" s="1"/>
      <c r="E1" s="1"/>
      <c r="F1" s="1"/>
      <c r="G1" s="1"/>
      <c r="H1" s="1"/>
      <c r="I1" s="1"/>
      <c r="J1" s="1"/>
      <c r="K1" s="1"/>
    </row>
    <row r="2" ht="15.75" spans="1:11">
      <c r="A2" s="2" t="s">
        <v>1</v>
      </c>
      <c r="B2" s="2"/>
      <c r="C2" s="2"/>
      <c r="D2" s="2"/>
      <c r="E2" s="2"/>
      <c r="F2" s="2"/>
      <c r="G2" s="2"/>
      <c r="H2" s="2"/>
      <c r="I2" s="2"/>
      <c r="J2" s="2"/>
      <c r="K2" s="2"/>
    </row>
    <row r="3" ht="6" customHeight="1" spans="1:11">
      <c r="A3" s="3"/>
      <c r="B3" s="3"/>
      <c r="C3" s="3"/>
      <c r="D3" s="3"/>
      <c r="E3" s="3"/>
      <c r="F3" s="3"/>
      <c r="G3" s="3"/>
      <c r="H3" s="3"/>
      <c r="I3" s="3"/>
      <c r="J3" s="3"/>
      <c r="K3" s="3"/>
    </row>
    <row r="4" ht="16.5" spans="1:11">
      <c r="A4" s="4" t="s">
        <v>319</v>
      </c>
      <c r="B4" s="4"/>
      <c r="C4" s="4"/>
      <c r="D4" s="4"/>
      <c r="E4" s="4"/>
      <c r="F4" s="4"/>
      <c r="G4" s="4"/>
      <c r="H4" s="4"/>
      <c r="I4" s="4"/>
      <c r="J4" s="4"/>
      <c r="K4" s="4"/>
    </row>
    <row r="5" spans="1:11">
      <c r="A5" s="5" t="s">
        <v>3</v>
      </c>
      <c r="B5" s="5"/>
      <c r="C5" s="5"/>
      <c r="D5" s="5"/>
      <c r="E5" s="5"/>
      <c r="F5" s="5"/>
      <c r="G5" s="5"/>
      <c r="H5" s="5"/>
      <c r="I5" s="5"/>
      <c r="J5" s="5"/>
      <c r="K5" s="5"/>
    </row>
    <row r="6" spans="1:11">
      <c r="A6" s="5" t="s">
        <v>320</v>
      </c>
      <c r="B6" s="5"/>
      <c r="C6" s="5"/>
      <c r="D6" s="5"/>
      <c r="E6" s="5"/>
      <c r="F6" s="5"/>
      <c r="G6" s="5"/>
      <c r="H6" s="5"/>
      <c r="I6" s="5"/>
      <c r="J6" s="5"/>
      <c r="K6" s="5"/>
    </row>
    <row r="7" ht="15.75" spans="1:11">
      <c r="A7" s="6" t="str">
        <f>Planilha!A7</f>
        <v>DATA: FEVEREIRO/2022</v>
      </c>
      <c r="B7" s="6"/>
      <c r="C7" s="6"/>
      <c r="D7" s="6"/>
      <c r="E7" s="6"/>
      <c r="F7" s="6"/>
      <c r="G7" s="6"/>
      <c r="H7" s="6"/>
      <c r="I7" s="6"/>
      <c r="J7" s="6"/>
      <c r="K7" s="6"/>
    </row>
    <row r="8" ht="6" customHeight="1" spans="1:11">
      <c r="A8" s="7"/>
      <c r="B8" s="7"/>
      <c r="C8" s="7"/>
      <c r="D8" s="7"/>
      <c r="E8" s="7"/>
      <c r="F8" s="7"/>
      <c r="G8" s="7"/>
      <c r="H8" s="7"/>
      <c r="I8" s="7"/>
      <c r="J8" s="7"/>
      <c r="K8" s="7"/>
    </row>
    <row r="9" customHeight="1" spans="1:11">
      <c r="A9" s="8" t="s">
        <v>321</v>
      </c>
      <c r="B9" s="8"/>
      <c r="C9" s="8"/>
      <c r="D9" s="8"/>
      <c r="E9" s="8"/>
      <c r="F9" s="8"/>
      <c r="G9" s="8"/>
      <c r="H9" s="8"/>
      <c r="I9" s="8"/>
      <c r="J9" s="8"/>
      <c r="K9" s="8"/>
    </row>
    <row r="10" ht="15.75" customHeight="1" spans="1:11">
      <c r="A10" s="9" t="s">
        <v>322</v>
      </c>
      <c r="B10" s="9"/>
      <c r="C10" s="9" t="s">
        <v>323</v>
      </c>
      <c r="D10" s="9"/>
      <c r="E10" s="9"/>
      <c r="F10" s="9" t="s">
        <v>324</v>
      </c>
      <c r="G10" s="9"/>
      <c r="H10" s="9"/>
      <c r="I10" s="9"/>
      <c r="J10" s="9" t="s">
        <v>325</v>
      </c>
      <c r="K10" s="9" t="s">
        <v>326</v>
      </c>
    </row>
    <row r="11" ht="90.75" customHeight="1" spans="1:11">
      <c r="A11" s="10">
        <v>20.76</v>
      </c>
      <c r="B11" s="10"/>
      <c r="C11" s="11" t="s">
        <v>327</v>
      </c>
      <c r="D11" s="11"/>
      <c r="E11" s="11"/>
      <c r="F11" s="12" t="s">
        <v>328</v>
      </c>
      <c r="G11" s="12"/>
      <c r="H11" s="12"/>
      <c r="I11" s="12"/>
      <c r="J11" s="18">
        <v>44442</v>
      </c>
      <c r="K11" s="19">
        <v>0.426388888888889</v>
      </c>
    </row>
    <row r="12" spans="1:11">
      <c r="A12" s="13"/>
      <c r="B12" s="14"/>
      <c r="C12" s="14"/>
      <c r="D12" s="14"/>
      <c r="E12" s="14"/>
      <c r="F12" s="14"/>
      <c r="G12" s="14"/>
      <c r="H12" s="14"/>
      <c r="I12" s="14"/>
      <c r="J12" s="14"/>
      <c r="K12" s="20"/>
    </row>
    <row r="13" spans="1:11">
      <c r="A13" s="13"/>
      <c r="B13" s="14"/>
      <c r="C13" s="14"/>
      <c r="D13" s="14"/>
      <c r="E13" s="14"/>
      <c r="F13" s="14"/>
      <c r="G13" s="14"/>
      <c r="H13" s="14"/>
      <c r="I13" s="14"/>
      <c r="J13" s="14"/>
      <c r="K13" s="20"/>
    </row>
    <row r="14" spans="1:11">
      <c r="A14" s="13"/>
      <c r="B14" s="14"/>
      <c r="C14" s="14"/>
      <c r="D14" s="14"/>
      <c r="E14" s="14"/>
      <c r="F14" s="14"/>
      <c r="G14" s="14"/>
      <c r="H14" s="14"/>
      <c r="I14" s="14"/>
      <c r="J14" s="14"/>
      <c r="K14" s="20"/>
    </row>
    <row r="15" spans="1:11">
      <c r="A15" s="13"/>
      <c r="B15" s="14"/>
      <c r="C15" s="14"/>
      <c r="D15" s="14"/>
      <c r="E15" s="14"/>
      <c r="F15" s="14"/>
      <c r="G15" s="14"/>
      <c r="H15" s="14"/>
      <c r="I15" s="14"/>
      <c r="J15" s="14"/>
      <c r="K15" s="20"/>
    </row>
    <row r="16" spans="1:11">
      <c r="A16" s="13"/>
      <c r="B16" s="14"/>
      <c r="C16" s="14"/>
      <c r="D16" s="14"/>
      <c r="E16" s="14"/>
      <c r="F16" s="14"/>
      <c r="G16" s="14"/>
      <c r="H16" s="14"/>
      <c r="I16" s="14"/>
      <c r="J16" s="14"/>
      <c r="K16" s="20"/>
    </row>
    <row r="17" spans="1:11">
      <c r="A17" s="13"/>
      <c r="B17" s="14"/>
      <c r="C17" s="14"/>
      <c r="D17" s="14"/>
      <c r="E17" s="14"/>
      <c r="F17" s="14"/>
      <c r="G17" s="14"/>
      <c r="H17" s="14"/>
      <c r="I17" s="14"/>
      <c r="J17" s="14"/>
      <c r="K17" s="20"/>
    </row>
    <row r="18" spans="1:11">
      <c r="A18" s="13"/>
      <c r="B18" s="14"/>
      <c r="C18" s="14"/>
      <c r="D18" s="14"/>
      <c r="E18" s="14"/>
      <c r="F18" s="14"/>
      <c r="G18" s="14"/>
      <c r="H18" s="14"/>
      <c r="I18" s="14"/>
      <c r="J18" s="14"/>
      <c r="K18" s="20"/>
    </row>
    <row r="19" spans="1:11">
      <c r="A19" s="13"/>
      <c r="B19" s="14"/>
      <c r="C19" s="14"/>
      <c r="D19" s="14"/>
      <c r="E19" s="14"/>
      <c r="F19" s="14"/>
      <c r="G19" s="14"/>
      <c r="H19" s="14"/>
      <c r="I19" s="14"/>
      <c r="J19" s="14"/>
      <c r="K19" s="20"/>
    </row>
    <row r="20" spans="1:11">
      <c r="A20" s="13"/>
      <c r="B20" s="14"/>
      <c r="C20" s="14"/>
      <c r="D20" s="14"/>
      <c r="E20" s="14"/>
      <c r="F20" s="14"/>
      <c r="G20" s="14"/>
      <c r="H20" s="14"/>
      <c r="I20" s="14"/>
      <c r="J20" s="14"/>
      <c r="K20" s="20"/>
    </row>
    <row r="21" spans="1:11">
      <c r="A21" s="13"/>
      <c r="B21" s="14"/>
      <c r="C21" s="14"/>
      <c r="D21" s="14"/>
      <c r="E21" s="14"/>
      <c r="F21" s="14"/>
      <c r="G21" s="14"/>
      <c r="H21" s="14"/>
      <c r="I21" s="14"/>
      <c r="J21" s="14"/>
      <c r="K21" s="20"/>
    </row>
    <row r="22" spans="1:11">
      <c r="A22" s="13"/>
      <c r="B22" s="14"/>
      <c r="C22" s="14"/>
      <c r="D22" s="14"/>
      <c r="E22" s="14"/>
      <c r="F22" s="14"/>
      <c r="G22" s="14"/>
      <c r="H22" s="14"/>
      <c r="I22" s="14"/>
      <c r="J22" s="14"/>
      <c r="K22" s="20"/>
    </row>
    <row r="23" ht="15.75" spans="1:11">
      <c r="A23" s="13"/>
      <c r="B23" s="14"/>
      <c r="C23" s="14"/>
      <c r="D23" s="14"/>
      <c r="E23" s="14"/>
      <c r="F23" s="14"/>
      <c r="G23" s="14"/>
      <c r="H23" s="14"/>
      <c r="I23" s="14"/>
      <c r="J23" s="14"/>
      <c r="K23" s="20"/>
    </row>
    <row r="24" ht="87" customHeight="1" spans="1:11">
      <c r="A24" s="10">
        <v>17.9</v>
      </c>
      <c r="B24" s="10"/>
      <c r="C24" s="11" t="s">
        <v>329</v>
      </c>
      <c r="D24" s="11"/>
      <c r="E24" s="11"/>
      <c r="F24" s="12" t="s">
        <v>330</v>
      </c>
      <c r="G24" s="12"/>
      <c r="H24" s="12"/>
      <c r="I24" s="12"/>
      <c r="J24" s="18">
        <v>44442</v>
      </c>
      <c r="K24" s="19">
        <v>0.426388888888889</v>
      </c>
    </row>
    <row r="25" spans="1:11">
      <c r="A25" s="13"/>
      <c r="B25" s="14"/>
      <c r="C25" s="14"/>
      <c r="D25" s="14"/>
      <c r="E25" s="14"/>
      <c r="F25" s="14"/>
      <c r="G25" s="14"/>
      <c r="H25" s="14"/>
      <c r="I25" s="14"/>
      <c r="J25" s="14"/>
      <c r="K25" s="20"/>
    </row>
    <row r="26" spans="1:11">
      <c r="A26" s="13"/>
      <c r="B26" s="14"/>
      <c r="C26" s="14"/>
      <c r="D26" s="14"/>
      <c r="E26" s="14"/>
      <c r="F26" s="14"/>
      <c r="G26" s="14"/>
      <c r="H26" s="14"/>
      <c r="I26" s="14"/>
      <c r="J26" s="14"/>
      <c r="K26" s="20"/>
    </row>
    <row r="27" spans="1:11">
      <c r="A27" s="13"/>
      <c r="B27" s="14"/>
      <c r="C27" s="14"/>
      <c r="D27" s="14"/>
      <c r="E27" s="14"/>
      <c r="F27" s="14"/>
      <c r="G27" s="14"/>
      <c r="H27" s="14"/>
      <c r="I27" s="14"/>
      <c r="J27" s="14"/>
      <c r="K27" s="20"/>
    </row>
    <row r="28" spans="1:11">
      <c r="A28" s="13"/>
      <c r="B28" s="14"/>
      <c r="C28" s="14"/>
      <c r="D28" s="14"/>
      <c r="E28" s="14"/>
      <c r="F28" s="14"/>
      <c r="G28" s="14"/>
      <c r="H28" s="14"/>
      <c r="I28" s="14"/>
      <c r="J28" s="14"/>
      <c r="K28" s="20"/>
    </row>
    <row r="29" spans="1:11">
      <c r="A29" s="13"/>
      <c r="B29" s="14"/>
      <c r="C29" s="14"/>
      <c r="D29" s="14"/>
      <c r="E29" s="14"/>
      <c r="F29" s="14"/>
      <c r="G29" s="14"/>
      <c r="H29" s="14"/>
      <c r="I29" s="14"/>
      <c r="J29" s="14"/>
      <c r="K29" s="20"/>
    </row>
    <row r="30" spans="1:11">
      <c r="A30" s="13"/>
      <c r="B30" s="14"/>
      <c r="C30" s="14"/>
      <c r="D30" s="14"/>
      <c r="E30" s="14"/>
      <c r="F30" s="14"/>
      <c r="G30" s="14"/>
      <c r="H30" s="14"/>
      <c r="I30" s="14"/>
      <c r="J30" s="14"/>
      <c r="K30" s="20"/>
    </row>
    <row r="31" spans="1:11">
      <c r="A31" s="13"/>
      <c r="B31" s="14"/>
      <c r="C31" s="14"/>
      <c r="D31" s="14"/>
      <c r="E31" s="14"/>
      <c r="F31" s="14"/>
      <c r="G31" s="14"/>
      <c r="H31" s="14"/>
      <c r="I31" s="14"/>
      <c r="J31" s="14"/>
      <c r="K31" s="20"/>
    </row>
    <row r="32" spans="1:11">
      <c r="A32" s="13"/>
      <c r="B32" s="14"/>
      <c r="C32" s="14"/>
      <c r="D32" s="14"/>
      <c r="E32" s="14"/>
      <c r="F32" s="14"/>
      <c r="G32" s="14"/>
      <c r="H32" s="14"/>
      <c r="I32" s="14"/>
      <c r="J32" s="14"/>
      <c r="K32" s="20"/>
    </row>
    <row r="33" spans="1:11">
      <c r="A33" s="13"/>
      <c r="B33" s="14"/>
      <c r="C33" s="14"/>
      <c r="D33" s="14"/>
      <c r="E33" s="14"/>
      <c r="F33" s="14"/>
      <c r="G33" s="14"/>
      <c r="H33" s="14"/>
      <c r="I33" s="14"/>
      <c r="J33" s="14"/>
      <c r="K33" s="20"/>
    </row>
    <row r="34" spans="1:11">
      <c r="A34" s="13"/>
      <c r="B34" s="14"/>
      <c r="C34" s="14"/>
      <c r="D34" s="14"/>
      <c r="E34" s="14"/>
      <c r="F34" s="14"/>
      <c r="G34" s="14"/>
      <c r="H34" s="14"/>
      <c r="I34" s="14"/>
      <c r="J34" s="14"/>
      <c r="K34" s="20"/>
    </row>
    <row r="35" spans="1:11">
      <c r="A35" s="13"/>
      <c r="B35" s="14"/>
      <c r="C35" s="14"/>
      <c r="D35" s="14"/>
      <c r="E35" s="14"/>
      <c r="F35" s="14"/>
      <c r="G35" s="14"/>
      <c r="H35" s="14"/>
      <c r="I35" s="14"/>
      <c r="J35" s="14"/>
      <c r="K35" s="20"/>
    </row>
    <row r="36" ht="15.75" spans="1:11">
      <c r="A36" s="13"/>
      <c r="B36" s="14"/>
      <c r="C36" s="14"/>
      <c r="D36" s="14"/>
      <c r="E36" s="14"/>
      <c r="F36" s="14"/>
      <c r="G36" s="14"/>
      <c r="H36" s="14"/>
      <c r="I36" s="14"/>
      <c r="J36" s="14"/>
      <c r="K36" s="20"/>
    </row>
    <row r="37" ht="46.5" customHeight="1" spans="1:11">
      <c r="A37" s="10">
        <v>18.9</v>
      </c>
      <c r="B37" s="10"/>
      <c r="C37" s="11" t="s">
        <v>331</v>
      </c>
      <c r="D37" s="11"/>
      <c r="E37" s="11"/>
      <c r="F37" s="12" t="s">
        <v>332</v>
      </c>
      <c r="G37" s="12"/>
      <c r="H37" s="12"/>
      <c r="I37" s="12"/>
      <c r="J37" s="18">
        <v>44442</v>
      </c>
      <c r="K37" s="19">
        <v>0.426388888888889</v>
      </c>
    </row>
    <row r="38" spans="1:11">
      <c r="A38" s="13"/>
      <c r="B38" s="14"/>
      <c r="C38" s="14"/>
      <c r="D38" s="14"/>
      <c r="E38" s="14"/>
      <c r="F38" s="14"/>
      <c r="G38" s="14"/>
      <c r="H38" s="14"/>
      <c r="I38" s="14"/>
      <c r="J38" s="14"/>
      <c r="K38" s="20"/>
    </row>
    <row r="39" spans="1:11">
      <c r="A39" s="13"/>
      <c r="B39" s="14"/>
      <c r="C39" s="14"/>
      <c r="D39" s="14"/>
      <c r="E39" s="14"/>
      <c r="F39" s="14"/>
      <c r="G39" s="14"/>
      <c r="H39" s="14"/>
      <c r="I39" s="14"/>
      <c r="J39" s="14"/>
      <c r="K39" s="20"/>
    </row>
    <row r="40" spans="1:11">
      <c r="A40" s="13"/>
      <c r="B40" s="14"/>
      <c r="C40" s="14"/>
      <c r="D40" s="14"/>
      <c r="E40" s="14"/>
      <c r="F40" s="14"/>
      <c r="G40" s="14"/>
      <c r="H40" s="14"/>
      <c r="I40" s="14"/>
      <c r="J40" s="14"/>
      <c r="K40" s="20"/>
    </row>
    <row r="41" spans="1:11">
      <c r="A41" s="13"/>
      <c r="B41" s="14"/>
      <c r="C41" s="14"/>
      <c r="D41" s="14"/>
      <c r="E41" s="14"/>
      <c r="F41" s="14"/>
      <c r="G41" s="14"/>
      <c r="H41" s="14"/>
      <c r="I41" s="14"/>
      <c r="J41" s="14"/>
      <c r="K41" s="20"/>
    </row>
    <row r="42" spans="1:11">
      <c r="A42" s="13"/>
      <c r="B42" s="14"/>
      <c r="C42" s="14"/>
      <c r="D42" s="14"/>
      <c r="E42" s="14"/>
      <c r="F42" s="14"/>
      <c r="G42" s="14"/>
      <c r="H42" s="14"/>
      <c r="I42" s="14"/>
      <c r="J42" s="14"/>
      <c r="K42" s="20"/>
    </row>
    <row r="43" spans="1:11">
      <c r="A43" s="13"/>
      <c r="B43" s="14"/>
      <c r="C43" s="14"/>
      <c r="D43" s="14"/>
      <c r="E43" s="14"/>
      <c r="F43" s="14"/>
      <c r="G43" s="14"/>
      <c r="H43" s="14"/>
      <c r="I43" s="14"/>
      <c r="J43" s="14"/>
      <c r="K43" s="20"/>
    </row>
    <row r="44" spans="1:11">
      <c r="A44" s="13"/>
      <c r="B44" s="14"/>
      <c r="C44" s="14"/>
      <c r="D44" s="14"/>
      <c r="E44" s="14"/>
      <c r="F44" s="14"/>
      <c r="G44" s="14"/>
      <c r="H44" s="14"/>
      <c r="I44" s="14"/>
      <c r="J44" s="14"/>
      <c r="K44" s="20"/>
    </row>
    <row r="45" spans="1:11">
      <c r="A45" s="13"/>
      <c r="B45" s="14"/>
      <c r="C45" s="14"/>
      <c r="D45" s="14"/>
      <c r="E45" s="14"/>
      <c r="F45" s="14"/>
      <c r="G45" s="14"/>
      <c r="H45" s="14"/>
      <c r="I45" s="14"/>
      <c r="J45" s="14"/>
      <c r="K45" s="20"/>
    </row>
    <row r="46" spans="1:11">
      <c r="A46" s="13"/>
      <c r="B46" s="14"/>
      <c r="C46" s="14"/>
      <c r="D46" s="14"/>
      <c r="E46" s="14"/>
      <c r="F46" s="14"/>
      <c r="G46" s="14"/>
      <c r="H46" s="14"/>
      <c r="I46" s="14"/>
      <c r="J46" s="14"/>
      <c r="K46" s="20"/>
    </row>
    <row r="47" spans="1:11">
      <c r="A47" s="13"/>
      <c r="B47" s="14"/>
      <c r="C47" s="14"/>
      <c r="D47" s="14"/>
      <c r="E47" s="14"/>
      <c r="F47" s="14"/>
      <c r="G47" s="14"/>
      <c r="H47" s="14"/>
      <c r="I47" s="14"/>
      <c r="J47" s="14"/>
      <c r="K47" s="20"/>
    </row>
    <row r="48" spans="1:11">
      <c r="A48" s="13"/>
      <c r="B48" s="14"/>
      <c r="C48" s="14"/>
      <c r="D48" s="14"/>
      <c r="E48" s="14"/>
      <c r="F48" s="14"/>
      <c r="G48" s="14"/>
      <c r="H48" s="14"/>
      <c r="I48" s="14"/>
      <c r="J48" s="14"/>
      <c r="K48" s="20"/>
    </row>
    <row r="49" ht="15.75" spans="1:11">
      <c r="A49" s="13"/>
      <c r="B49" s="14"/>
      <c r="C49" s="14"/>
      <c r="D49" s="14"/>
      <c r="E49" s="14"/>
      <c r="F49" s="14"/>
      <c r="G49" s="14"/>
      <c r="H49" s="14"/>
      <c r="I49" s="14"/>
      <c r="J49" s="14"/>
      <c r="K49" s="20"/>
    </row>
    <row r="50" ht="39" customHeight="1" spans="1:11">
      <c r="A50" s="15" t="s">
        <v>333</v>
      </c>
      <c r="B50" s="16">
        <f>SUM(A37+A24+A11)/3</f>
        <v>19.1866666666667</v>
      </c>
      <c r="C50" s="17" t="s">
        <v>334</v>
      </c>
      <c r="D50" s="17"/>
      <c r="E50" s="17"/>
      <c r="F50" s="17"/>
      <c r="G50" s="17"/>
      <c r="H50" s="17"/>
      <c r="I50" s="17"/>
      <c r="J50" s="17"/>
      <c r="K50" s="17"/>
    </row>
    <row r="51" ht="5.25" customHeight="1" spans="1:11">
      <c r="A51" s="7"/>
      <c r="B51" s="7"/>
      <c r="C51" s="7"/>
      <c r="D51" s="7"/>
      <c r="E51" s="7"/>
      <c r="F51" s="7"/>
      <c r="G51" s="7"/>
      <c r="H51" s="7"/>
      <c r="I51" s="7"/>
      <c r="J51" s="7"/>
      <c r="K51" s="7"/>
    </row>
    <row r="52" ht="15.75" customHeight="1" spans="1:11">
      <c r="A52" s="8" t="s">
        <v>335</v>
      </c>
      <c r="B52" s="8"/>
      <c r="C52" s="8"/>
      <c r="D52" s="8"/>
      <c r="E52" s="8"/>
      <c r="F52" s="8"/>
      <c r="G52" s="8"/>
      <c r="H52" s="8"/>
      <c r="I52" s="8"/>
      <c r="J52" s="8"/>
      <c r="K52" s="8"/>
    </row>
    <row r="53" ht="15.75" customHeight="1" spans="1:11">
      <c r="A53" s="9" t="s">
        <v>322</v>
      </c>
      <c r="B53" s="9"/>
      <c r="C53" s="9" t="s">
        <v>323</v>
      </c>
      <c r="D53" s="9"/>
      <c r="E53" s="9"/>
      <c r="F53" s="9" t="s">
        <v>324</v>
      </c>
      <c r="G53" s="9"/>
      <c r="H53" s="9"/>
      <c r="I53" s="9"/>
      <c r="J53" s="9" t="s">
        <v>325</v>
      </c>
      <c r="K53" s="9" t="s">
        <v>326</v>
      </c>
    </row>
    <row r="54" ht="73.5" customHeight="1" spans="1:11">
      <c r="A54" s="10">
        <v>136.9</v>
      </c>
      <c r="B54" s="10"/>
      <c r="C54" s="11" t="s">
        <v>336</v>
      </c>
      <c r="D54" s="11"/>
      <c r="E54" s="11"/>
      <c r="F54" s="12" t="s">
        <v>337</v>
      </c>
      <c r="G54" s="12"/>
      <c r="H54" s="12"/>
      <c r="I54" s="12"/>
      <c r="J54" s="18">
        <v>44459</v>
      </c>
      <c r="K54" s="19">
        <v>0.426388888888889</v>
      </c>
    </row>
    <row r="55" spans="1:11">
      <c r="A55" s="13"/>
      <c r="B55" s="14"/>
      <c r="C55" s="14"/>
      <c r="D55" s="14"/>
      <c r="E55" s="14"/>
      <c r="F55" s="14"/>
      <c r="G55" s="14"/>
      <c r="H55" s="14"/>
      <c r="I55" s="14"/>
      <c r="J55" s="14"/>
      <c r="K55" s="20"/>
    </row>
    <row r="56" spans="1:11">
      <c r="A56" s="13"/>
      <c r="B56" s="14"/>
      <c r="C56" s="14"/>
      <c r="D56" s="14"/>
      <c r="E56" s="14"/>
      <c r="F56" s="14"/>
      <c r="G56" s="14"/>
      <c r="H56" s="14"/>
      <c r="I56" s="14"/>
      <c r="J56" s="14"/>
      <c r="K56" s="20"/>
    </row>
    <row r="57" spans="1:11">
      <c r="A57" s="13"/>
      <c r="B57" s="14"/>
      <c r="C57" s="14"/>
      <c r="D57" s="14"/>
      <c r="E57" s="14"/>
      <c r="F57" s="14"/>
      <c r="G57" s="14"/>
      <c r="H57" s="14"/>
      <c r="I57" s="14"/>
      <c r="J57" s="14"/>
      <c r="K57" s="20"/>
    </row>
    <row r="58" spans="1:11">
      <c r="A58" s="13"/>
      <c r="B58" s="14"/>
      <c r="C58" s="14"/>
      <c r="D58" s="14"/>
      <c r="E58" s="14"/>
      <c r="F58" s="14"/>
      <c r="G58" s="14"/>
      <c r="H58" s="14"/>
      <c r="I58" s="14"/>
      <c r="J58" s="14"/>
      <c r="K58" s="20"/>
    </row>
    <row r="59" spans="1:11">
      <c r="A59" s="13"/>
      <c r="B59" s="14"/>
      <c r="C59" s="14"/>
      <c r="D59" s="14"/>
      <c r="E59" s="14"/>
      <c r="F59" s="14"/>
      <c r="G59" s="14"/>
      <c r="H59" s="14"/>
      <c r="I59" s="14"/>
      <c r="J59" s="14"/>
      <c r="K59" s="20"/>
    </row>
    <row r="60" spans="1:11">
      <c r="A60" s="13"/>
      <c r="B60" s="14"/>
      <c r="C60" s="14"/>
      <c r="D60" s="14"/>
      <c r="E60" s="14"/>
      <c r="F60" s="14"/>
      <c r="G60" s="14"/>
      <c r="H60" s="14"/>
      <c r="I60" s="14"/>
      <c r="J60" s="14"/>
      <c r="K60" s="20"/>
    </row>
    <row r="61" spans="1:11">
      <c r="A61" s="13"/>
      <c r="B61" s="14"/>
      <c r="C61" s="14"/>
      <c r="D61" s="14"/>
      <c r="E61" s="14"/>
      <c r="F61" s="14"/>
      <c r="G61" s="14"/>
      <c r="H61" s="14"/>
      <c r="I61" s="14"/>
      <c r="J61" s="14"/>
      <c r="K61" s="20"/>
    </row>
    <row r="62" spans="1:11">
      <c r="A62" s="13"/>
      <c r="B62" s="14"/>
      <c r="C62" s="14"/>
      <c r="D62" s="14"/>
      <c r="E62" s="14"/>
      <c r="F62" s="14"/>
      <c r="G62" s="14"/>
      <c r="H62" s="14"/>
      <c r="I62" s="14"/>
      <c r="J62" s="14"/>
      <c r="K62" s="20"/>
    </row>
    <row r="63" spans="1:11">
      <c r="A63" s="13"/>
      <c r="B63" s="14"/>
      <c r="C63" s="14"/>
      <c r="D63" s="14"/>
      <c r="E63" s="14"/>
      <c r="F63" s="14"/>
      <c r="G63" s="14"/>
      <c r="H63" s="14"/>
      <c r="I63" s="14"/>
      <c r="J63" s="14"/>
      <c r="K63" s="20"/>
    </row>
    <row r="64" spans="1:11">
      <c r="A64" s="13"/>
      <c r="B64" s="14"/>
      <c r="C64" s="14"/>
      <c r="D64" s="14"/>
      <c r="E64" s="14"/>
      <c r="F64" s="14"/>
      <c r="G64" s="14"/>
      <c r="H64" s="14"/>
      <c r="I64" s="14"/>
      <c r="J64" s="14"/>
      <c r="K64" s="20"/>
    </row>
    <row r="65" spans="1:11">
      <c r="A65" s="13"/>
      <c r="B65" s="14"/>
      <c r="C65" s="14"/>
      <c r="D65" s="14"/>
      <c r="E65" s="14"/>
      <c r="F65" s="14"/>
      <c r="G65" s="14"/>
      <c r="H65" s="14"/>
      <c r="I65" s="14"/>
      <c r="J65" s="14"/>
      <c r="K65" s="20"/>
    </row>
    <row r="66" ht="15.75" spans="1:11">
      <c r="A66" s="13"/>
      <c r="B66" s="14"/>
      <c r="C66" s="14"/>
      <c r="D66" s="14"/>
      <c r="E66" s="14"/>
      <c r="F66" s="14"/>
      <c r="G66" s="14"/>
      <c r="H66" s="14"/>
      <c r="I66" s="14"/>
      <c r="J66" s="14"/>
      <c r="K66" s="20"/>
    </row>
    <row r="67" ht="126.75" customHeight="1" spans="1:11">
      <c r="A67" s="10">
        <v>127.9</v>
      </c>
      <c r="B67" s="10"/>
      <c r="C67" s="11" t="s">
        <v>338</v>
      </c>
      <c r="D67" s="11"/>
      <c r="E67" s="11"/>
      <c r="F67" s="12" t="s">
        <v>339</v>
      </c>
      <c r="G67" s="12"/>
      <c r="H67" s="12"/>
      <c r="I67" s="12"/>
      <c r="J67" s="18">
        <v>44459</v>
      </c>
      <c r="K67" s="19">
        <v>0.426388888888889</v>
      </c>
    </row>
    <row r="68" spans="1:11">
      <c r="A68" s="13"/>
      <c r="B68" s="14"/>
      <c r="C68" s="14"/>
      <c r="D68" s="14"/>
      <c r="E68" s="14"/>
      <c r="F68" s="14"/>
      <c r="G68" s="14"/>
      <c r="H68" s="14"/>
      <c r="I68" s="14"/>
      <c r="J68" s="14"/>
      <c r="K68" s="20"/>
    </row>
    <row r="69" spans="1:11">
      <c r="A69" s="13"/>
      <c r="B69" s="14"/>
      <c r="C69" s="14"/>
      <c r="D69" s="14"/>
      <c r="E69" s="14"/>
      <c r="F69" s="14"/>
      <c r="G69" s="14"/>
      <c r="H69" s="14"/>
      <c r="I69" s="14"/>
      <c r="J69" s="14"/>
      <c r="K69" s="20"/>
    </row>
    <row r="70" spans="1:11">
      <c r="A70" s="13"/>
      <c r="B70" s="14"/>
      <c r="C70" s="14"/>
      <c r="D70" s="14"/>
      <c r="E70" s="14"/>
      <c r="F70" s="14"/>
      <c r="G70" s="14"/>
      <c r="H70" s="14"/>
      <c r="I70" s="14"/>
      <c r="J70" s="14"/>
      <c r="K70" s="20"/>
    </row>
    <row r="71" spans="1:11">
      <c r="A71" s="13"/>
      <c r="B71" s="14"/>
      <c r="C71" s="14"/>
      <c r="D71" s="14"/>
      <c r="E71" s="14"/>
      <c r="F71" s="14"/>
      <c r="G71" s="14"/>
      <c r="H71" s="14"/>
      <c r="I71" s="14"/>
      <c r="J71" s="14"/>
      <c r="K71" s="20"/>
    </row>
    <row r="72" spans="1:11">
      <c r="A72" s="13"/>
      <c r="B72" s="14"/>
      <c r="C72" s="14"/>
      <c r="D72" s="14"/>
      <c r="E72" s="14"/>
      <c r="F72" s="14"/>
      <c r="G72" s="14"/>
      <c r="H72" s="14"/>
      <c r="I72" s="14"/>
      <c r="J72" s="14"/>
      <c r="K72" s="20"/>
    </row>
    <row r="73" spans="1:11">
      <c r="A73" s="13"/>
      <c r="B73" s="14"/>
      <c r="C73" s="14"/>
      <c r="D73" s="14"/>
      <c r="E73" s="14"/>
      <c r="F73" s="14"/>
      <c r="G73" s="14"/>
      <c r="H73" s="14"/>
      <c r="I73" s="14"/>
      <c r="J73" s="14"/>
      <c r="K73" s="20"/>
    </row>
    <row r="74" spans="1:11">
      <c r="A74" s="13"/>
      <c r="B74" s="14"/>
      <c r="C74" s="14"/>
      <c r="D74" s="14"/>
      <c r="E74" s="14"/>
      <c r="F74" s="14"/>
      <c r="G74" s="14"/>
      <c r="H74" s="14"/>
      <c r="I74" s="14"/>
      <c r="J74" s="14"/>
      <c r="K74" s="20"/>
    </row>
    <row r="75" spans="1:11">
      <c r="A75" s="13"/>
      <c r="B75" s="14"/>
      <c r="C75" s="14"/>
      <c r="D75" s="14"/>
      <c r="E75" s="14"/>
      <c r="F75" s="14"/>
      <c r="G75" s="14"/>
      <c r="H75" s="14"/>
      <c r="I75" s="14"/>
      <c r="J75" s="14"/>
      <c r="K75" s="20"/>
    </row>
    <row r="76" spans="1:11">
      <c r="A76" s="13"/>
      <c r="B76" s="14"/>
      <c r="C76" s="14"/>
      <c r="D76" s="14"/>
      <c r="E76" s="14"/>
      <c r="F76" s="14"/>
      <c r="G76" s="14"/>
      <c r="H76" s="14"/>
      <c r="I76" s="14"/>
      <c r="J76" s="14"/>
      <c r="K76" s="20"/>
    </row>
    <row r="77" spans="1:11">
      <c r="A77" s="13"/>
      <c r="B77" s="14"/>
      <c r="C77" s="14"/>
      <c r="D77" s="14"/>
      <c r="E77" s="14"/>
      <c r="F77" s="14"/>
      <c r="G77" s="14"/>
      <c r="H77" s="14"/>
      <c r="I77" s="14"/>
      <c r="J77" s="14"/>
      <c r="K77" s="20"/>
    </row>
    <row r="78" spans="1:11">
      <c r="A78" s="13"/>
      <c r="B78" s="14"/>
      <c r="C78" s="14"/>
      <c r="D78" s="14"/>
      <c r="E78" s="14"/>
      <c r="F78" s="14"/>
      <c r="G78" s="14"/>
      <c r="H78" s="14"/>
      <c r="I78" s="14"/>
      <c r="J78" s="14"/>
      <c r="K78" s="20"/>
    </row>
    <row r="79" ht="15.75" spans="1:11">
      <c r="A79" s="13"/>
      <c r="B79" s="14"/>
      <c r="C79" s="14"/>
      <c r="D79" s="14"/>
      <c r="E79" s="14"/>
      <c r="F79" s="14"/>
      <c r="G79" s="14"/>
      <c r="H79" s="14"/>
      <c r="I79" s="14"/>
      <c r="J79" s="14"/>
      <c r="K79" s="20"/>
    </row>
    <row r="80" ht="75.75" customHeight="1" spans="1:11">
      <c r="A80" s="10">
        <v>200.78</v>
      </c>
      <c r="B80" s="10"/>
      <c r="C80" s="11" t="s">
        <v>340</v>
      </c>
      <c r="D80" s="11"/>
      <c r="E80" s="11"/>
      <c r="F80" s="12" t="s">
        <v>341</v>
      </c>
      <c r="G80" s="12"/>
      <c r="H80" s="12"/>
      <c r="I80" s="12"/>
      <c r="J80" s="18">
        <v>44459</v>
      </c>
      <c r="K80" s="19">
        <v>0.426388888888889</v>
      </c>
    </row>
    <row r="81" spans="1:11">
      <c r="A81" s="13"/>
      <c r="B81" s="14"/>
      <c r="C81" s="14"/>
      <c r="D81" s="14"/>
      <c r="E81" s="14"/>
      <c r="F81" s="14"/>
      <c r="G81" s="14"/>
      <c r="H81" s="14"/>
      <c r="I81" s="14"/>
      <c r="J81" s="14"/>
      <c r="K81" s="20"/>
    </row>
    <row r="82" spans="1:11">
      <c r="A82" s="13"/>
      <c r="B82" s="14"/>
      <c r="C82" s="14"/>
      <c r="D82" s="14"/>
      <c r="E82" s="14"/>
      <c r="F82" s="14"/>
      <c r="G82" s="14"/>
      <c r="H82" s="14"/>
      <c r="I82" s="14"/>
      <c r="J82" s="14"/>
      <c r="K82" s="20"/>
    </row>
    <row r="83" spans="1:11">
      <c r="A83" s="13"/>
      <c r="B83" s="14"/>
      <c r="C83" s="14"/>
      <c r="D83" s="14"/>
      <c r="E83" s="14"/>
      <c r="F83" s="14"/>
      <c r="G83" s="14"/>
      <c r="H83" s="14"/>
      <c r="I83" s="14"/>
      <c r="J83" s="14"/>
      <c r="K83" s="20"/>
    </row>
    <row r="84" spans="1:11">
      <c r="A84" s="13"/>
      <c r="B84" s="14"/>
      <c r="C84" s="14"/>
      <c r="D84" s="14"/>
      <c r="E84" s="14"/>
      <c r="F84" s="14"/>
      <c r="G84" s="14"/>
      <c r="H84" s="14"/>
      <c r="I84" s="14"/>
      <c r="J84" s="14"/>
      <c r="K84" s="20"/>
    </row>
    <row r="85" spans="1:11">
      <c r="A85" s="13"/>
      <c r="B85" s="14"/>
      <c r="C85" s="14"/>
      <c r="D85" s="14"/>
      <c r="E85" s="14"/>
      <c r="F85" s="14"/>
      <c r="G85" s="14"/>
      <c r="H85" s="14"/>
      <c r="I85" s="14"/>
      <c r="J85" s="14"/>
      <c r="K85" s="20"/>
    </row>
    <row r="86" spans="1:11">
      <c r="A86" s="13"/>
      <c r="B86" s="14"/>
      <c r="C86" s="14"/>
      <c r="D86" s="14"/>
      <c r="E86" s="14"/>
      <c r="F86" s="14"/>
      <c r="G86" s="14"/>
      <c r="H86" s="14"/>
      <c r="I86" s="14"/>
      <c r="J86" s="14"/>
      <c r="K86" s="20"/>
    </row>
    <row r="87" spans="1:11">
      <c r="A87" s="13"/>
      <c r="B87" s="14"/>
      <c r="C87" s="14"/>
      <c r="D87" s="14"/>
      <c r="E87" s="14"/>
      <c r="F87" s="14"/>
      <c r="G87" s="14"/>
      <c r="H87" s="14"/>
      <c r="I87" s="14"/>
      <c r="J87" s="14"/>
      <c r="K87" s="20"/>
    </row>
    <row r="88" spans="1:11">
      <c r="A88" s="13"/>
      <c r="B88" s="14"/>
      <c r="C88" s="14"/>
      <c r="D88" s="14"/>
      <c r="E88" s="14"/>
      <c r="F88" s="14"/>
      <c r="G88" s="14"/>
      <c r="H88" s="14"/>
      <c r="I88" s="14"/>
      <c r="J88" s="14"/>
      <c r="K88" s="20"/>
    </row>
    <row r="89" spans="1:11">
      <c r="A89" s="13"/>
      <c r="B89" s="14"/>
      <c r="C89" s="14"/>
      <c r="D89" s="14"/>
      <c r="E89" s="14"/>
      <c r="F89" s="14"/>
      <c r="G89" s="14"/>
      <c r="H89" s="14"/>
      <c r="I89" s="14"/>
      <c r="J89" s="14"/>
      <c r="K89" s="20"/>
    </row>
    <row r="90" spans="1:11">
      <c r="A90" s="13"/>
      <c r="B90" s="14"/>
      <c r="C90" s="14"/>
      <c r="D90" s="14"/>
      <c r="E90" s="14"/>
      <c r="F90" s="14"/>
      <c r="G90" s="14"/>
      <c r="H90" s="14"/>
      <c r="I90" s="14"/>
      <c r="J90" s="14"/>
      <c r="K90" s="20"/>
    </row>
    <row r="91" spans="1:11">
      <c r="A91" s="13"/>
      <c r="B91" s="14"/>
      <c r="C91" s="14"/>
      <c r="D91" s="14"/>
      <c r="E91" s="14"/>
      <c r="F91" s="14"/>
      <c r="G91" s="14"/>
      <c r="H91" s="14"/>
      <c r="I91" s="14"/>
      <c r="J91" s="14"/>
      <c r="K91" s="20"/>
    </row>
    <row r="92" ht="15.75" spans="1:11">
      <c r="A92" s="13"/>
      <c r="B92" s="14"/>
      <c r="C92" s="14"/>
      <c r="D92" s="14"/>
      <c r="E92" s="14"/>
      <c r="F92" s="14"/>
      <c r="G92" s="14"/>
      <c r="H92" s="14"/>
      <c r="I92" s="14"/>
      <c r="J92" s="14"/>
      <c r="K92" s="20"/>
    </row>
    <row r="93" ht="39" customHeight="1" spans="1:11">
      <c r="A93" s="15" t="s">
        <v>333</v>
      </c>
      <c r="B93" s="16">
        <f>SUM(A80+A67+A54)/3</f>
        <v>155.193333333333</v>
      </c>
      <c r="C93" s="17" t="s">
        <v>334</v>
      </c>
      <c r="D93" s="17"/>
      <c r="E93" s="17"/>
      <c r="F93" s="17"/>
      <c r="G93" s="17"/>
      <c r="H93" s="17"/>
      <c r="I93" s="17"/>
      <c r="J93" s="17"/>
      <c r="K93" s="17"/>
    </row>
    <row r="94" ht="6" customHeight="1" spans="1:11">
      <c r="A94" s="7"/>
      <c r="B94" s="7"/>
      <c r="C94" s="7"/>
      <c r="D94" s="7"/>
      <c r="E94" s="7"/>
      <c r="F94" s="7"/>
      <c r="G94" s="7"/>
      <c r="H94" s="7"/>
      <c r="I94" s="7"/>
      <c r="J94" s="7"/>
      <c r="K94" s="7"/>
    </row>
    <row r="95" ht="15.75" spans="1:11">
      <c r="A95" s="7"/>
      <c r="B95" s="7"/>
      <c r="C95" s="7"/>
      <c r="D95" s="7"/>
      <c r="E95" s="7"/>
      <c r="F95" s="7"/>
      <c r="G95" s="7"/>
      <c r="H95" s="7"/>
      <c r="I95" s="7"/>
      <c r="J95" s="7"/>
      <c r="K95" s="7"/>
    </row>
    <row r="96" ht="15.75" customHeight="1" spans="1:11">
      <c r="A96" s="8" t="s">
        <v>342</v>
      </c>
      <c r="B96" s="8"/>
      <c r="C96" s="8"/>
      <c r="D96" s="8"/>
      <c r="E96" s="8"/>
      <c r="F96" s="8"/>
      <c r="G96" s="8"/>
      <c r="H96" s="8"/>
      <c r="I96" s="8"/>
      <c r="J96" s="8"/>
      <c r="K96" s="8"/>
    </row>
    <row r="97" ht="15.75" customHeight="1" spans="1:11">
      <c r="A97" s="9" t="s">
        <v>322</v>
      </c>
      <c r="B97" s="9"/>
      <c r="C97" s="9" t="s">
        <v>323</v>
      </c>
      <c r="D97" s="9"/>
      <c r="E97" s="9"/>
      <c r="F97" s="9" t="s">
        <v>324</v>
      </c>
      <c r="G97" s="9"/>
      <c r="H97" s="9"/>
      <c r="I97" s="9"/>
      <c r="J97" s="9" t="s">
        <v>325</v>
      </c>
      <c r="K97" s="9" t="s">
        <v>326</v>
      </c>
    </row>
    <row r="98" ht="15.75" customHeight="1" spans="1:11">
      <c r="A98" s="10">
        <v>125</v>
      </c>
      <c r="B98" s="10"/>
      <c r="C98" s="11" t="s">
        <v>343</v>
      </c>
      <c r="D98" s="11"/>
      <c r="E98" s="11"/>
      <c r="F98" s="21" t="s">
        <v>344</v>
      </c>
      <c r="G98" s="21"/>
      <c r="H98" s="21"/>
      <c r="I98" s="21"/>
      <c r="J98" s="18">
        <v>44459</v>
      </c>
      <c r="K98" s="19">
        <v>0.426388888888889</v>
      </c>
    </row>
    <row r="99" spans="1:11">
      <c r="A99" s="13"/>
      <c r="B99" s="14"/>
      <c r="C99" s="14"/>
      <c r="D99" s="14"/>
      <c r="E99" s="14"/>
      <c r="F99" s="14"/>
      <c r="G99" s="14"/>
      <c r="H99" s="14"/>
      <c r="I99" s="14"/>
      <c r="J99" s="14"/>
      <c r="K99" s="20"/>
    </row>
    <row r="100" spans="1:11">
      <c r="A100" s="13"/>
      <c r="B100" s="14"/>
      <c r="C100" s="14"/>
      <c r="D100" s="14"/>
      <c r="E100" s="14"/>
      <c r="F100" s="14"/>
      <c r="G100" s="14"/>
      <c r="H100" s="14"/>
      <c r="I100" s="14"/>
      <c r="J100" s="14"/>
      <c r="K100" s="20"/>
    </row>
    <row r="101" spans="1:11">
      <c r="A101" s="13"/>
      <c r="B101" s="14"/>
      <c r="C101" s="14"/>
      <c r="D101" s="14"/>
      <c r="E101" s="14"/>
      <c r="F101" s="14"/>
      <c r="G101" s="14"/>
      <c r="H101" s="14"/>
      <c r="I101" s="14"/>
      <c r="J101" s="14"/>
      <c r="K101" s="20"/>
    </row>
    <row r="102" spans="1:11">
      <c r="A102" s="13"/>
      <c r="B102" s="14"/>
      <c r="C102" s="14"/>
      <c r="D102" s="14"/>
      <c r="E102" s="14"/>
      <c r="F102" s="14"/>
      <c r="G102" s="14"/>
      <c r="H102" s="14"/>
      <c r="I102" s="14"/>
      <c r="J102" s="14"/>
      <c r="K102" s="20"/>
    </row>
    <row r="103" spans="1:11">
      <c r="A103" s="13"/>
      <c r="B103" s="14"/>
      <c r="C103" s="14"/>
      <c r="D103" s="14"/>
      <c r="E103" s="14"/>
      <c r="F103" s="14"/>
      <c r="G103" s="14"/>
      <c r="H103" s="14"/>
      <c r="I103" s="14"/>
      <c r="J103" s="14"/>
      <c r="K103" s="20"/>
    </row>
    <row r="104" spans="1:11">
      <c r="A104" s="13"/>
      <c r="B104" s="14"/>
      <c r="C104" s="14"/>
      <c r="D104" s="14"/>
      <c r="E104" s="14"/>
      <c r="F104" s="14"/>
      <c r="G104" s="14"/>
      <c r="H104" s="14"/>
      <c r="I104" s="14"/>
      <c r="J104" s="14"/>
      <c r="K104" s="20"/>
    </row>
    <row r="105" spans="1:11">
      <c r="A105" s="13"/>
      <c r="B105" s="14"/>
      <c r="C105" s="14"/>
      <c r="D105" s="14"/>
      <c r="E105" s="14"/>
      <c r="F105" s="14"/>
      <c r="G105" s="14"/>
      <c r="H105" s="14"/>
      <c r="I105" s="14"/>
      <c r="J105" s="14"/>
      <c r="K105" s="20"/>
    </row>
    <row r="106" spans="1:11">
      <c r="A106" s="13"/>
      <c r="B106" s="14"/>
      <c r="C106" s="14"/>
      <c r="D106" s="14"/>
      <c r="E106" s="14"/>
      <c r="F106" s="14"/>
      <c r="G106" s="14"/>
      <c r="H106" s="14"/>
      <c r="I106" s="14"/>
      <c r="J106" s="14"/>
      <c r="K106" s="20"/>
    </row>
    <row r="107" spans="1:11">
      <c r="A107" s="13"/>
      <c r="B107" s="14"/>
      <c r="C107" s="14"/>
      <c r="D107" s="14"/>
      <c r="E107" s="14"/>
      <c r="F107" s="14"/>
      <c r="G107" s="14"/>
      <c r="H107" s="14"/>
      <c r="I107" s="14"/>
      <c r="J107" s="14"/>
      <c r="K107" s="20"/>
    </row>
    <row r="108" spans="1:11">
      <c r="A108" s="13"/>
      <c r="B108" s="14"/>
      <c r="C108" s="14"/>
      <c r="D108" s="14"/>
      <c r="E108" s="14"/>
      <c r="F108" s="14"/>
      <c r="G108" s="14"/>
      <c r="H108" s="14"/>
      <c r="I108" s="14"/>
      <c r="J108" s="14"/>
      <c r="K108" s="20"/>
    </row>
    <row r="109" spans="1:11">
      <c r="A109" s="13"/>
      <c r="B109" s="14"/>
      <c r="C109" s="14"/>
      <c r="D109" s="14"/>
      <c r="E109" s="14"/>
      <c r="F109" s="14"/>
      <c r="G109" s="14"/>
      <c r="H109" s="14"/>
      <c r="I109" s="14"/>
      <c r="J109" s="14"/>
      <c r="K109" s="20"/>
    </row>
    <row r="110" ht="44.25" customHeight="1" spans="1:11">
      <c r="A110" s="13"/>
      <c r="B110" s="14"/>
      <c r="C110" s="14"/>
      <c r="D110" s="14"/>
      <c r="E110" s="14"/>
      <c r="F110" s="14"/>
      <c r="G110" s="14"/>
      <c r="H110" s="14"/>
      <c r="I110" s="14"/>
      <c r="J110" s="14"/>
      <c r="K110" s="20"/>
    </row>
    <row r="111" ht="54.75" customHeight="1" spans="1:11">
      <c r="A111" s="10">
        <v>130</v>
      </c>
      <c r="B111" s="10"/>
      <c r="C111" s="11" t="s">
        <v>345</v>
      </c>
      <c r="D111" s="11"/>
      <c r="E111" s="11"/>
      <c r="F111" s="12" t="s">
        <v>346</v>
      </c>
      <c r="G111" s="12"/>
      <c r="H111" s="12"/>
      <c r="I111" s="12"/>
      <c r="J111" s="18">
        <v>44459</v>
      </c>
      <c r="K111" s="19">
        <v>0.426388888888889</v>
      </c>
    </row>
    <row r="112" spans="1:11">
      <c r="A112" s="13"/>
      <c r="B112" s="14"/>
      <c r="C112" s="14"/>
      <c r="D112" s="14"/>
      <c r="E112" s="14"/>
      <c r="F112" s="14"/>
      <c r="G112" s="14"/>
      <c r="H112" s="14"/>
      <c r="I112" s="14"/>
      <c r="J112" s="14"/>
      <c r="K112" s="20"/>
    </row>
    <row r="113" spans="1:11">
      <c r="A113" s="13"/>
      <c r="B113" s="14"/>
      <c r="C113" s="14"/>
      <c r="D113" s="14"/>
      <c r="E113" s="14"/>
      <c r="F113" s="14"/>
      <c r="G113" s="14"/>
      <c r="H113" s="14"/>
      <c r="I113" s="14"/>
      <c r="J113" s="14"/>
      <c r="K113" s="20"/>
    </row>
    <row r="114" spans="1:11">
      <c r="A114" s="13"/>
      <c r="B114" s="14"/>
      <c r="C114" s="14"/>
      <c r="D114" s="14"/>
      <c r="E114" s="14"/>
      <c r="F114" s="14"/>
      <c r="G114" s="14"/>
      <c r="H114" s="14"/>
      <c r="I114" s="14"/>
      <c r="J114" s="14"/>
      <c r="K114" s="20"/>
    </row>
    <row r="115" spans="1:11">
      <c r="A115" s="13"/>
      <c r="B115" s="14"/>
      <c r="C115" s="14"/>
      <c r="D115" s="14"/>
      <c r="E115" s="14"/>
      <c r="F115" s="14"/>
      <c r="G115" s="14"/>
      <c r="H115" s="14"/>
      <c r="I115" s="14"/>
      <c r="J115" s="14"/>
      <c r="K115" s="20"/>
    </row>
    <row r="116" spans="1:11">
      <c r="A116" s="13"/>
      <c r="B116" s="14"/>
      <c r="C116" s="14"/>
      <c r="D116" s="14"/>
      <c r="E116" s="14"/>
      <c r="F116" s="14"/>
      <c r="G116" s="14"/>
      <c r="H116" s="14"/>
      <c r="I116" s="14"/>
      <c r="J116" s="14"/>
      <c r="K116" s="20"/>
    </row>
    <row r="117" spans="1:11">
      <c r="A117" s="13"/>
      <c r="B117" s="14"/>
      <c r="C117" s="14"/>
      <c r="D117" s="14"/>
      <c r="E117" s="14"/>
      <c r="F117" s="14"/>
      <c r="G117" s="14"/>
      <c r="H117" s="14"/>
      <c r="I117" s="14"/>
      <c r="J117" s="14"/>
      <c r="K117" s="20"/>
    </row>
    <row r="118" spans="1:11">
      <c r="A118" s="13"/>
      <c r="B118" s="14"/>
      <c r="C118" s="14"/>
      <c r="D118" s="14"/>
      <c r="E118" s="14"/>
      <c r="F118" s="14"/>
      <c r="G118" s="14"/>
      <c r="H118" s="14"/>
      <c r="I118" s="14"/>
      <c r="J118" s="14"/>
      <c r="K118" s="20"/>
    </row>
    <row r="119" spans="1:11">
      <c r="A119" s="13"/>
      <c r="B119" s="14"/>
      <c r="C119" s="14"/>
      <c r="D119" s="14"/>
      <c r="E119" s="14"/>
      <c r="F119" s="14"/>
      <c r="G119" s="14"/>
      <c r="H119" s="14"/>
      <c r="I119" s="14"/>
      <c r="J119" s="14"/>
      <c r="K119" s="20"/>
    </row>
    <row r="120" spans="1:11">
      <c r="A120" s="13"/>
      <c r="B120" s="14"/>
      <c r="C120" s="14"/>
      <c r="D120" s="14"/>
      <c r="E120" s="14"/>
      <c r="F120" s="14"/>
      <c r="G120" s="14"/>
      <c r="H120" s="14"/>
      <c r="I120" s="14"/>
      <c r="J120" s="14"/>
      <c r="K120" s="20"/>
    </row>
    <row r="121" spans="1:11">
      <c r="A121" s="13"/>
      <c r="B121" s="14"/>
      <c r="C121" s="14"/>
      <c r="D121" s="14"/>
      <c r="E121" s="14"/>
      <c r="F121" s="14"/>
      <c r="G121" s="14"/>
      <c r="H121" s="14"/>
      <c r="I121" s="14"/>
      <c r="J121" s="14"/>
      <c r="K121" s="20"/>
    </row>
    <row r="122" spans="1:11">
      <c r="A122" s="13"/>
      <c r="B122" s="14"/>
      <c r="C122" s="14"/>
      <c r="D122" s="14"/>
      <c r="E122" s="14"/>
      <c r="F122" s="14"/>
      <c r="G122" s="14"/>
      <c r="H122" s="14"/>
      <c r="I122" s="14"/>
      <c r="J122" s="14"/>
      <c r="K122" s="20"/>
    </row>
    <row r="123" ht="15.75" spans="1:11">
      <c r="A123" s="13"/>
      <c r="B123" s="14"/>
      <c r="C123" s="14"/>
      <c r="D123" s="14"/>
      <c r="E123" s="14"/>
      <c r="F123" s="14"/>
      <c r="G123" s="14"/>
      <c r="H123" s="14"/>
      <c r="I123" s="14"/>
      <c r="J123" s="14"/>
      <c r="K123" s="20"/>
    </row>
    <row r="124" ht="33" customHeight="1" spans="1:11">
      <c r="A124" s="10">
        <v>154</v>
      </c>
      <c r="B124" s="10"/>
      <c r="C124" s="11" t="s">
        <v>347</v>
      </c>
      <c r="D124" s="11"/>
      <c r="E124" s="11"/>
      <c r="F124" s="12" t="s">
        <v>348</v>
      </c>
      <c r="G124" s="12"/>
      <c r="H124" s="12"/>
      <c r="I124" s="12"/>
      <c r="J124" s="18">
        <v>44459</v>
      </c>
      <c r="K124" s="19">
        <v>0.426388888888889</v>
      </c>
    </row>
    <row r="125" spans="1:11">
      <c r="A125" s="13"/>
      <c r="B125" s="14"/>
      <c r="C125" s="14"/>
      <c r="D125" s="14"/>
      <c r="E125" s="14"/>
      <c r="F125" s="14"/>
      <c r="G125" s="14"/>
      <c r="H125" s="14"/>
      <c r="I125" s="14"/>
      <c r="J125" s="14"/>
      <c r="K125" s="20"/>
    </row>
    <row r="126" spans="1:11">
      <c r="A126" s="13"/>
      <c r="B126" s="14"/>
      <c r="C126" s="14"/>
      <c r="D126" s="14"/>
      <c r="E126" s="14"/>
      <c r="F126" s="14"/>
      <c r="G126" s="14"/>
      <c r="H126" s="14"/>
      <c r="I126" s="14"/>
      <c r="J126" s="14"/>
      <c r="K126" s="20"/>
    </row>
    <row r="127" spans="1:11">
      <c r="A127" s="13"/>
      <c r="B127" s="14"/>
      <c r="C127" s="14"/>
      <c r="D127" s="14"/>
      <c r="E127" s="14"/>
      <c r="F127" s="14"/>
      <c r="G127" s="14"/>
      <c r="H127" s="14"/>
      <c r="I127" s="14"/>
      <c r="J127" s="14"/>
      <c r="K127" s="20"/>
    </row>
    <row r="128" spans="1:11">
      <c r="A128" s="13"/>
      <c r="B128" s="14"/>
      <c r="C128" s="14"/>
      <c r="D128" s="14"/>
      <c r="E128" s="14"/>
      <c r="F128" s="14"/>
      <c r="G128" s="14"/>
      <c r="H128" s="14"/>
      <c r="I128" s="14"/>
      <c r="J128" s="14"/>
      <c r="K128" s="20"/>
    </row>
    <row r="129" spans="1:11">
      <c r="A129" s="13"/>
      <c r="B129" s="14"/>
      <c r="C129" s="14"/>
      <c r="D129" s="14"/>
      <c r="E129" s="14"/>
      <c r="F129" s="14"/>
      <c r="G129" s="14"/>
      <c r="H129" s="14"/>
      <c r="I129" s="14"/>
      <c r="J129" s="14"/>
      <c r="K129" s="20"/>
    </row>
    <row r="130" spans="1:11">
      <c r="A130" s="13"/>
      <c r="B130" s="14"/>
      <c r="C130" s="14"/>
      <c r="D130" s="14"/>
      <c r="E130" s="14"/>
      <c r="F130" s="14"/>
      <c r="G130" s="14"/>
      <c r="H130" s="14"/>
      <c r="I130" s="14"/>
      <c r="J130" s="14"/>
      <c r="K130" s="20"/>
    </row>
    <row r="131" spans="1:11">
      <c r="A131" s="13"/>
      <c r="B131" s="14"/>
      <c r="C131" s="14"/>
      <c r="D131" s="14"/>
      <c r="E131" s="14"/>
      <c r="F131" s="14"/>
      <c r="G131" s="14"/>
      <c r="H131" s="14"/>
      <c r="I131" s="14"/>
      <c r="J131" s="14"/>
      <c r="K131" s="20"/>
    </row>
    <row r="132" spans="1:11">
      <c r="A132" s="13"/>
      <c r="B132" s="14"/>
      <c r="C132" s="14"/>
      <c r="D132" s="14"/>
      <c r="E132" s="14"/>
      <c r="F132" s="14"/>
      <c r="G132" s="14"/>
      <c r="H132" s="14"/>
      <c r="I132" s="14"/>
      <c r="J132" s="14"/>
      <c r="K132" s="20"/>
    </row>
    <row r="133" spans="1:11">
      <c r="A133" s="13"/>
      <c r="B133" s="14"/>
      <c r="C133" s="14"/>
      <c r="D133" s="14"/>
      <c r="E133" s="14"/>
      <c r="F133" s="14"/>
      <c r="G133" s="14"/>
      <c r="H133" s="14"/>
      <c r="I133" s="14"/>
      <c r="J133" s="14"/>
      <c r="K133" s="20"/>
    </row>
    <row r="134" spans="1:11">
      <c r="A134" s="13"/>
      <c r="B134" s="14"/>
      <c r="C134" s="14"/>
      <c r="D134" s="14"/>
      <c r="E134" s="14"/>
      <c r="F134" s="14"/>
      <c r="G134" s="14"/>
      <c r="H134" s="14"/>
      <c r="I134" s="14"/>
      <c r="J134" s="14"/>
      <c r="K134" s="20"/>
    </row>
    <row r="135" spans="1:11">
      <c r="A135" s="13"/>
      <c r="B135" s="14"/>
      <c r="C135" s="14"/>
      <c r="D135" s="14"/>
      <c r="E135" s="14"/>
      <c r="F135" s="14"/>
      <c r="G135" s="14"/>
      <c r="H135" s="14"/>
      <c r="I135" s="14"/>
      <c r="J135" s="14"/>
      <c r="K135" s="20"/>
    </row>
    <row r="136" ht="15.75" spans="1:11">
      <c r="A136" s="13"/>
      <c r="B136" s="14"/>
      <c r="C136" s="14"/>
      <c r="D136" s="14"/>
      <c r="E136" s="14"/>
      <c r="F136" s="14"/>
      <c r="G136" s="14"/>
      <c r="H136" s="14"/>
      <c r="I136" s="14"/>
      <c r="J136" s="14"/>
      <c r="K136" s="20"/>
    </row>
    <row r="137" ht="39.75" customHeight="1" spans="1:11">
      <c r="A137" s="15" t="s">
        <v>333</v>
      </c>
      <c r="B137" s="16">
        <f>SUM(A124+A111+A98)/3</f>
        <v>136.333333333333</v>
      </c>
      <c r="C137" s="17" t="s">
        <v>334</v>
      </c>
      <c r="D137" s="17"/>
      <c r="E137" s="17"/>
      <c r="F137" s="17"/>
      <c r="G137" s="17"/>
      <c r="H137" s="17"/>
      <c r="I137" s="17"/>
      <c r="J137" s="17"/>
      <c r="K137" s="17"/>
    </row>
    <row r="138" ht="15.75" spans="1:11">
      <c r="A138" s="7"/>
      <c r="B138" s="7"/>
      <c r="C138" s="7"/>
      <c r="D138" s="7"/>
      <c r="E138" s="7"/>
      <c r="F138" s="7"/>
      <c r="G138" s="7"/>
      <c r="H138" s="7"/>
      <c r="I138" s="7"/>
      <c r="J138" s="7"/>
      <c r="K138" s="7"/>
    </row>
    <row r="139" ht="15.75" customHeight="1" spans="1:11">
      <c r="A139" s="8" t="s">
        <v>349</v>
      </c>
      <c r="B139" s="8"/>
      <c r="C139" s="8"/>
      <c r="D139" s="8"/>
      <c r="E139" s="8"/>
      <c r="F139" s="8"/>
      <c r="G139" s="8"/>
      <c r="H139" s="8"/>
      <c r="I139" s="8"/>
      <c r="J139" s="8"/>
      <c r="K139" s="8"/>
    </row>
    <row r="140" ht="15.75" customHeight="1" spans="1:11">
      <c r="A140" s="9" t="s">
        <v>322</v>
      </c>
      <c r="B140" s="9"/>
      <c r="C140" s="9" t="s">
        <v>323</v>
      </c>
      <c r="D140" s="9"/>
      <c r="E140" s="9"/>
      <c r="F140" s="9" t="s">
        <v>324</v>
      </c>
      <c r="G140" s="9"/>
      <c r="H140" s="9"/>
      <c r="I140" s="9"/>
      <c r="J140" s="9" t="s">
        <v>325</v>
      </c>
      <c r="K140" s="9" t="s">
        <v>326</v>
      </c>
    </row>
    <row r="141" ht="68.25" customHeight="1" spans="1:11">
      <c r="A141" s="10">
        <v>179</v>
      </c>
      <c r="B141" s="10"/>
      <c r="C141" s="11" t="s">
        <v>350</v>
      </c>
      <c r="D141" s="11"/>
      <c r="E141" s="11"/>
      <c r="F141" s="12" t="s">
        <v>351</v>
      </c>
      <c r="G141" s="12"/>
      <c r="H141" s="12"/>
      <c r="I141" s="12"/>
      <c r="J141" s="18">
        <v>44459</v>
      </c>
      <c r="K141" s="19">
        <v>0.426388888888889</v>
      </c>
    </row>
    <row r="142" spans="1:11">
      <c r="A142" s="13"/>
      <c r="B142" s="14"/>
      <c r="C142" s="14"/>
      <c r="D142" s="14"/>
      <c r="E142" s="14"/>
      <c r="F142" s="14"/>
      <c r="G142" s="14"/>
      <c r="H142" s="14"/>
      <c r="I142" s="14"/>
      <c r="J142" s="14"/>
      <c r="K142" s="20"/>
    </row>
    <row r="143" spans="1:11">
      <c r="A143" s="13"/>
      <c r="B143" s="14"/>
      <c r="C143" s="14"/>
      <c r="D143" s="14"/>
      <c r="E143" s="14"/>
      <c r="F143" s="14"/>
      <c r="G143" s="14"/>
      <c r="H143" s="14"/>
      <c r="I143" s="14"/>
      <c r="J143" s="14"/>
      <c r="K143" s="20"/>
    </row>
    <row r="144" spans="1:11">
      <c r="A144" s="13"/>
      <c r="B144" s="14"/>
      <c r="C144" s="14"/>
      <c r="D144" s="14"/>
      <c r="E144" s="14"/>
      <c r="F144" s="14"/>
      <c r="G144" s="14"/>
      <c r="H144" s="14"/>
      <c r="I144" s="14"/>
      <c r="J144" s="14"/>
      <c r="K144" s="20"/>
    </row>
    <row r="145" spans="1:11">
      <c r="A145" s="13"/>
      <c r="B145" s="14"/>
      <c r="C145" s="14"/>
      <c r="D145" s="14"/>
      <c r="E145" s="14"/>
      <c r="F145" s="14"/>
      <c r="G145" s="14"/>
      <c r="H145" s="14"/>
      <c r="I145" s="14"/>
      <c r="J145" s="14"/>
      <c r="K145" s="20"/>
    </row>
    <row r="146" spans="1:11">
      <c r="A146" s="13"/>
      <c r="B146" s="14"/>
      <c r="C146" s="14"/>
      <c r="D146" s="14"/>
      <c r="E146" s="14"/>
      <c r="F146" s="14"/>
      <c r="G146" s="14"/>
      <c r="H146" s="14"/>
      <c r="I146" s="14"/>
      <c r="J146" s="14"/>
      <c r="K146" s="20"/>
    </row>
    <row r="147" spans="1:11">
      <c r="A147" s="13"/>
      <c r="B147" s="14"/>
      <c r="C147" s="14"/>
      <c r="D147" s="14"/>
      <c r="E147" s="14"/>
      <c r="F147" s="14"/>
      <c r="G147" s="14"/>
      <c r="H147" s="14"/>
      <c r="I147" s="14"/>
      <c r="J147" s="14"/>
      <c r="K147" s="20"/>
    </row>
    <row r="148" spans="1:11">
      <c r="A148" s="13"/>
      <c r="B148" s="14"/>
      <c r="C148" s="14"/>
      <c r="D148" s="14"/>
      <c r="E148" s="14"/>
      <c r="F148" s="14"/>
      <c r="G148" s="14"/>
      <c r="H148" s="14"/>
      <c r="I148" s="14"/>
      <c r="J148" s="14"/>
      <c r="K148" s="20"/>
    </row>
    <row r="149" spans="1:11">
      <c r="A149" s="13"/>
      <c r="B149" s="14"/>
      <c r="C149" s="14"/>
      <c r="D149" s="14"/>
      <c r="E149" s="14"/>
      <c r="F149" s="14"/>
      <c r="G149" s="14"/>
      <c r="H149" s="14"/>
      <c r="I149" s="14"/>
      <c r="J149" s="14"/>
      <c r="K149" s="20"/>
    </row>
    <row r="150" spans="1:11">
      <c r="A150" s="13"/>
      <c r="B150" s="14"/>
      <c r="C150" s="14"/>
      <c r="D150" s="14"/>
      <c r="E150" s="14"/>
      <c r="F150" s="14"/>
      <c r="G150" s="14"/>
      <c r="H150" s="14"/>
      <c r="I150" s="14"/>
      <c r="J150" s="14"/>
      <c r="K150" s="20"/>
    </row>
    <row r="151" spans="1:11">
      <c r="A151" s="13"/>
      <c r="B151" s="14"/>
      <c r="C151" s="14"/>
      <c r="D151" s="14"/>
      <c r="E151" s="14"/>
      <c r="F151" s="14"/>
      <c r="G151" s="14"/>
      <c r="H151" s="14"/>
      <c r="I151" s="14"/>
      <c r="J151" s="14"/>
      <c r="K151" s="20"/>
    </row>
    <row r="152" spans="1:11">
      <c r="A152" s="13"/>
      <c r="B152" s="14"/>
      <c r="C152" s="14"/>
      <c r="D152" s="14"/>
      <c r="E152" s="14"/>
      <c r="F152" s="14"/>
      <c r="G152" s="14"/>
      <c r="H152" s="14"/>
      <c r="I152" s="14"/>
      <c r="J152" s="14"/>
      <c r="K152" s="20"/>
    </row>
    <row r="153" ht="15.75" spans="1:11">
      <c r="A153" s="13"/>
      <c r="B153" s="14"/>
      <c r="C153" s="14"/>
      <c r="D153" s="14"/>
      <c r="E153" s="14"/>
      <c r="F153" s="14"/>
      <c r="G153" s="14"/>
      <c r="H153" s="14"/>
      <c r="I153" s="14"/>
      <c r="J153" s="14"/>
      <c r="K153" s="20"/>
    </row>
    <row r="154" ht="45.75" customHeight="1" spans="1:11">
      <c r="A154" s="10">
        <v>167</v>
      </c>
      <c r="B154" s="10"/>
      <c r="C154" s="11" t="s">
        <v>352</v>
      </c>
      <c r="D154" s="11"/>
      <c r="E154" s="11"/>
      <c r="F154" s="12" t="s">
        <v>353</v>
      </c>
      <c r="G154" s="12"/>
      <c r="H154" s="12"/>
      <c r="I154" s="12"/>
      <c r="J154" s="18">
        <v>44459</v>
      </c>
      <c r="K154" s="19">
        <v>0.426388888888889</v>
      </c>
    </row>
    <row r="155" spans="1:11">
      <c r="A155" s="13"/>
      <c r="B155" s="14"/>
      <c r="C155" s="14"/>
      <c r="D155" s="14"/>
      <c r="E155" s="14"/>
      <c r="F155" s="14"/>
      <c r="G155" s="14"/>
      <c r="H155" s="14"/>
      <c r="I155" s="14"/>
      <c r="J155" s="14"/>
      <c r="K155" s="20"/>
    </row>
    <row r="156" spans="1:11">
      <c r="A156" s="13"/>
      <c r="B156" s="14"/>
      <c r="C156" s="14"/>
      <c r="D156" s="14"/>
      <c r="E156" s="14"/>
      <c r="F156" s="14"/>
      <c r="G156" s="14"/>
      <c r="H156" s="14"/>
      <c r="I156" s="14"/>
      <c r="J156" s="14"/>
      <c r="K156" s="20"/>
    </row>
    <row r="157" spans="1:11">
      <c r="A157" s="13"/>
      <c r="B157" s="14"/>
      <c r="C157" s="14"/>
      <c r="D157" s="14"/>
      <c r="E157" s="14"/>
      <c r="F157" s="14"/>
      <c r="G157" s="14"/>
      <c r="H157" s="14"/>
      <c r="I157" s="14"/>
      <c r="J157" s="14"/>
      <c r="K157" s="20"/>
    </row>
    <row r="158" spans="1:11">
      <c r="A158" s="13"/>
      <c r="B158" s="14"/>
      <c r="C158" s="14"/>
      <c r="D158" s="14"/>
      <c r="E158" s="14"/>
      <c r="F158" s="14"/>
      <c r="G158" s="14"/>
      <c r="H158" s="14"/>
      <c r="I158" s="14"/>
      <c r="J158" s="14"/>
      <c r="K158" s="20"/>
    </row>
    <row r="159" spans="1:11">
      <c r="A159" s="13"/>
      <c r="B159" s="14"/>
      <c r="C159" s="14"/>
      <c r="D159" s="14"/>
      <c r="E159" s="14"/>
      <c r="F159" s="14"/>
      <c r="G159" s="14"/>
      <c r="H159" s="14"/>
      <c r="I159" s="14"/>
      <c r="J159" s="14"/>
      <c r="K159" s="20"/>
    </row>
    <row r="160" spans="1:11">
      <c r="A160" s="13"/>
      <c r="B160" s="14"/>
      <c r="C160" s="14"/>
      <c r="D160" s="14"/>
      <c r="E160" s="14"/>
      <c r="F160" s="14"/>
      <c r="G160" s="14"/>
      <c r="H160" s="14"/>
      <c r="I160" s="14"/>
      <c r="J160" s="14"/>
      <c r="K160" s="20"/>
    </row>
    <row r="161" spans="1:11">
      <c r="A161" s="13"/>
      <c r="B161" s="14"/>
      <c r="C161" s="14"/>
      <c r="D161" s="14"/>
      <c r="E161" s="14"/>
      <c r="F161" s="14"/>
      <c r="G161" s="14"/>
      <c r="H161" s="14"/>
      <c r="I161" s="14"/>
      <c r="J161" s="14"/>
      <c r="K161" s="20"/>
    </row>
    <row r="162" spans="1:11">
      <c r="A162" s="13"/>
      <c r="B162" s="14"/>
      <c r="C162" s="14"/>
      <c r="D162" s="14"/>
      <c r="E162" s="14"/>
      <c r="F162" s="14"/>
      <c r="G162" s="14"/>
      <c r="H162" s="14"/>
      <c r="I162" s="14"/>
      <c r="J162" s="14"/>
      <c r="K162" s="20"/>
    </row>
    <row r="163" spans="1:11">
      <c r="A163" s="13"/>
      <c r="B163" s="14"/>
      <c r="C163" s="14"/>
      <c r="D163" s="14"/>
      <c r="E163" s="14"/>
      <c r="F163" s="14"/>
      <c r="G163" s="14"/>
      <c r="H163" s="14"/>
      <c r="I163" s="14"/>
      <c r="J163" s="14"/>
      <c r="K163" s="20"/>
    </row>
    <row r="164" spans="1:11">
      <c r="A164" s="13"/>
      <c r="B164" s="14"/>
      <c r="C164" s="14"/>
      <c r="D164" s="14"/>
      <c r="E164" s="14"/>
      <c r="F164" s="14"/>
      <c r="G164" s="14"/>
      <c r="H164" s="14"/>
      <c r="I164" s="14"/>
      <c r="J164" s="14"/>
      <c r="K164" s="20"/>
    </row>
    <row r="165" spans="1:11">
      <c r="A165" s="13"/>
      <c r="B165" s="14"/>
      <c r="C165" s="14"/>
      <c r="D165" s="14"/>
      <c r="E165" s="14"/>
      <c r="F165" s="14"/>
      <c r="G165" s="14"/>
      <c r="H165" s="14"/>
      <c r="I165" s="14"/>
      <c r="J165" s="14"/>
      <c r="K165" s="20"/>
    </row>
    <row r="166" ht="15.75" spans="1:11">
      <c r="A166" s="13"/>
      <c r="B166" s="14"/>
      <c r="C166" s="14"/>
      <c r="D166" s="14"/>
      <c r="E166" s="14"/>
      <c r="F166" s="14"/>
      <c r="G166" s="14"/>
      <c r="H166" s="14"/>
      <c r="I166" s="14"/>
      <c r="J166" s="14"/>
      <c r="K166" s="20"/>
    </row>
    <row r="167" ht="33.75" customHeight="1" spans="1:11">
      <c r="A167" s="10">
        <v>83</v>
      </c>
      <c r="B167" s="10"/>
      <c r="C167" s="11" t="s">
        <v>352</v>
      </c>
      <c r="D167" s="11"/>
      <c r="E167" s="11"/>
      <c r="F167" s="12" t="s">
        <v>354</v>
      </c>
      <c r="G167" s="12"/>
      <c r="H167" s="12"/>
      <c r="I167" s="12"/>
      <c r="J167" s="18">
        <v>44459</v>
      </c>
      <c r="K167" s="19">
        <v>0.426388888888889</v>
      </c>
    </row>
    <row r="168" spans="1:11">
      <c r="A168" s="13"/>
      <c r="B168" s="14"/>
      <c r="C168" s="14"/>
      <c r="D168" s="14"/>
      <c r="E168" s="14"/>
      <c r="F168" s="14"/>
      <c r="G168" s="14"/>
      <c r="H168" s="14"/>
      <c r="I168" s="14"/>
      <c r="J168" s="14"/>
      <c r="K168" s="20"/>
    </row>
    <row r="169" spans="1:11">
      <c r="A169" s="13"/>
      <c r="B169" s="14"/>
      <c r="C169" s="14"/>
      <c r="D169" s="14"/>
      <c r="E169" s="14"/>
      <c r="F169" s="14"/>
      <c r="G169" s="14"/>
      <c r="H169" s="14"/>
      <c r="I169" s="14"/>
      <c r="J169" s="14"/>
      <c r="K169" s="20"/>
    </row>
    <row r="170" spans="1:11">
      <c r="A170" s="13"/>
      <c r="B170" s="14"/>
      <c r="C170" s="14"/>
      <c r="D170" s="14"/>
      <c r="E170" s="14"/>
      <c r="F170" s="14"/>
      <c r="G170" s="14"/>
      <c r="H170" s="14"/>
      <c r="I170" s="14"/>
      <c r="J170" s="14"/>
      <c r="K170" s="20"/>
    </row>
    <row r="171" spans="1:11">
      <c r="A171" s="13"/>
      <c r="B171" s="14"/>
      <c r="C171" s="14"/>
      <c r="D171" s="14"/>
      <c r="E171" s="14"/>
      <c r="F171" s="14"/>
      <c r="G171" s="14"/>
      <c r="H171" s="14"/>
      <c r="I171" s="14"/>
      <c r="J171" s="14"/>
      <c r="K171" s="20"/>
    </row>
    <row r="172" spans="1:11">
      <c r="A172" s="13"/>
      <c r="B172" s="14"/>
      <c r="C172" s="14"/>
      <c r="D172" s="14"/>
      <c r="E172" s="14"/>
      <c r="F172" s="14"/>
      <c r="G172" s="14"/>
      <c r="H172" s="14"/>
      <c r="I172" s="14"/>
      <c r="J172" s="14"/>
      <c r="K172" s="20"/>
    </row>
    <row r="173" spans="1:11">
      <c r="A173" s="13"/>
      <c r="B173" s="14"/>
      <c r="C173" s="14"/>
      <c r="D173" s="14"/>
      <c r="E173" s="14"/>
      <c r="F173" s="14"/>
      <c r="G173" s="14"/>
      <c r="H173" s="14"/>
      <c r="I173" s="14"/>
      <c r="J173" s="14"/>
      <c r="K173" s="20"/>
    </row>
    <row r="174" spans="1:11">
      <c r="A174" s="13"/>
      <c r="B174" s="14"/>
      <c r="C174" s="14"/>
      <c r="D174" s="14"/>
      <c r="E174" s="14"/>
      <c r="F174" s="14"/>
      <c r="G174" s="14"/>
      <c r="H174" s="14"/>
      <c r="I174" s="14"/>
      <c r="J174" s="14"/>
      <c r="K174" s="20"/>
    </row>
    <row r="175" spans="1:11">
      <c r="A175" s="13"/>
      <c r="B175" s="14"/>
      <c r="C175" s="14"/>
      <c r="D175" s="14"/>
      <c r="E175" s="14"/>
      <c r="F175" s="14"/>
      <c r="G175" s="14"/>
      <c r="H175" s="14"/>
      <c r="I175" s="14"/>
      <c r="J175" s="14"/>
      <c r="K175" s="20"/>
    </row>
    <row r="176" spans="1:11">
      <c r="A176" s="13"/>
      <c r="B176" s="14"/>
      <c r="C176" s="14"/>
      <c r="D176" s="14"/>
      <c r="E176" s="14"/>
      <c r="F176" s="14"/>
      <c r="G176" s="14"/>
      <c r="H176" s="14"/>
      <c r="I176" s="14"/>
      <c r="J176" s="14"/>
      <c r="K176" s="20"/>
    </row>
    <row r="177" spans="1:11">
      <c r="A177" s="13"/>
      <c r="B177" s="14"/>
      <c r="C177" s="14"/>
      <c r="D177" s="14"/>
      <c r="E177" s="14"/>
      <c r="F177" s="14"/>
      <c r="G177" s="14"/>
      <c r="H177" s="14"/>
      <c r="I177" s="14"/>
      <c r="J177" s="14"/>
      <c r="K177" s="20"/>
    </row>
    <row r="178" spans="1:11">
      <c r="A178" s="13"/>
      <c r="B178" s="14"/>
      <c r="C178" s="14"/>
      <c r="D178" s="14"/>
      <c r="E178" s="14"/>
      <c r="F178" s="14"/>
      <c r="G178" s="14"/>
      <c r="H178" s="14"/>
      <c r="I178" s="14"/>
      <c r="J178" s="14"/>
      <c r="K178" s="20"/>
    </row>
    <row r="179" ht="15.75" spans="1:11">
      <c r="A179" s="13"/>
      <c r="B179" s="14"/>
      <c r="C179" s="14"/>
      <c r="D179" s="14"/>
      <c r="E179" s="14"/>
      <c r="F179" s="14"/>
      <c r="G179" s="14"/>
      <c r="H179" s="14"/>
      <c r="I179" s="14"/>
      <c r="J179" s="14"/>
      <c r="K179" s="20"/>
    </row>
    <row r="180" ht="40.5" customHeight="1" spans="1:11">
      <c r="A180" s="15" t="s">
        <v>333</v>
      </c>
      <c r="B180" s="16">
        <f>SUM(A167+A154+A141)/3</f>
        <v>143</v>
      </c>
      <c r="C180" s="17" t="s">
        <v>355</v>
      </c>
      <c r="D180" s="17"/>
      <c r="E180" s="17"/>
      <c r="F180" s="17"/>
      <c r="G180" s="17"/>
      <c r="H180" s="17"/>
      <c r="I180" s="17"/>
      <c r="J180" s="17"/>
      <c r="K180" s="17"/>
    </row>
    <row r="181" ht="15.75" spans="1:11">
      <c r="A181" s="7"/>
      <c r="B181" s="7"/>
      <c r="C181" s="7"/>
      <c r="D181" s="7"/>
      <c r="E181" s="7"/>
      <c r="F181" s="7"/>
      <c r="G181" s="7"/>
      <c r="H181" s="7"/>
      <c r="I181" s="7"/>
      <c r="J181" s="7"/>
      <c r="K181" s="7"/>
    </row>
    <row r="182" ht="15.75" customHeight="1" spans="1:11">
      <c r="A182" s="8" t="s">
        <v>356</v>
      </c>
      <c r="B182" s="8"/>
      <c r="C182" s="8"/>
      <c r="D182" s="8"/>
      <c r="E182" s="8"/>
      <c r="F182" s="8"/>
      <c r="G182" s="8"/>
      <c r="H182" s="8"/>
      <c r="I182" s="8"/>
      <c r="J182" s="8"/>
      <c r="K182" s="8"/>
    </row>
    <row r="183" ht="15.75" customHeight="1" spans="1:11">
      <c r="A183" s="9" t="s">
        <v>322</v>
      </c>
      <c r="B183" s="9"/>
      <c r="C183" s="9" t="s">
        <v>323</v>
      </c>
      <c r="D183" s="9"/>
      <c r="E183" s="9"/>
      <c r="F183" s="9" t="s">
        <v>324</v>
      </c>
      <c r="G183" s="9"/>
      <c r="H183" s="9"/>
      <c r="I183" s="9"/>
      <c r="J183" s="9" t="s">
        <v>325</v>
      </c>
      <c r="K183" s="9" t="s">
        <v>326</v>
      </c>
    </row>
    <row r="184" ht="69" customHeight="1" spans="1:11">
      <c r="A184" s="10">
        <v>15.61</v>
      </c>
      <c r="B184" s="10"/>
      <c r="C184" s="11" t="s">
        <v>357</v>
      </c>
      <c r="D184" s="11"/>
      <c r="E184" s="11"/>
      <c r="F184" s="12" t="s">
        <v>358</v>
      </c>
      <c r="G184" s="12"/>
      <c r="H184" s="12"/>
      <c r="I184" s="12"/>
      <c r="J184" s="18">
        <v>44463</v>
      </c>
      <c r="K184" s="19">
        <v>0.416666666666667</v>
      </c>
    </row>
    <row r="185" spans="1:11">
      <c r="A185" s="13"/>
      <c r="B185" s="14"/>
      <c r="C185" s="14"/>
      <c r="D185" s="14"/>
      <c r="E185" s="14"/>
      <c r="F185" s="14"/>
      <c r="G185" s="14"/>
      <c r="H185" s="14"/>
      <c r="I185" s="14"/>
      <c r="J185" s="14"/>
      <c r="K185" s="20"/>
    </row>
    <row r="186" spans="1:11">
      <c r="A186" s="13"/>
      <c r="B186" s="14"/>
      <c r="C186" s="14"/>
      <c r="D186" s="14"/>
      <c r="E186" s="14"/>
      <c r="F186" s="14"/>
      <c r="G186" s="14"/>
      <c r="H186" s="14"/>
      <c r="I186" s="14"/>
      <c r="J186" s="14"/>
      <c r="K186" s="20"/>
    </row>
    <row r="187" spans="1:11">
      <c r="A187" s="13"/>
      <c r="B187" s="14"/>
      <c r="C187" s="14"/>
      <c r="D187" s="14"/>
      <c r="E187" s="14"/>
      <c r="F187" s="14"/>
      <c r="G187" s="14"/>
      <c r="H187" s="14"/>
      <c r="I187" s="14"/>
      <c r="J187" s="14"/>
      <c r="K187" s="20"/>
    </row>
    <row r="188" spans="1:11">
      <c r="A188" s="13"/>
      <c r="B188" s="14"/>
      <c r="C188" s="14"/>
      <c r="D188" s="14"/>
      <c r="E188" s="14"/>
      <c r="F188" s="14"/>
      <c r="G188" s="14"/>
      <c r="H188" s="14"/>
      <c r="I188" s="14"/>
      <c r="J188" s="14"/>
      <c r="K188" s="20"/>
    </row>
    <row r="189" spans="1:11">
      <c r="A189" s="13"/>
      <c r="B189" s="14"/>
      <c r="C189" s="14"/>
      <c r="D189" s="14"/>
      <c r="E189" s="14"/>
      <c r="F189" s="14"/>
      <c r="G189" s="14"/>
      <c r="H189" s="14"/>
      <c r="I189" s="14"/>
      <c r="J189" s="14"/>
      <c r="K189" s="20"/>
    </row>
    <row r="190" spans="1:11">
      <c r="A190" s="13"/>
      <c r="B190" s="14"/>
      <c r="C190" s="14"/>
      <c r="D190" s="14"/>
      <c r="E190" s="14"/>
      <c r="F190" s="14"/>
      <c r="G190" s="14"/>
      <c r="H190" s="14"/>
      <c r="I190" s="14"/>
      <c r="J190" s="14"/>
      <c r="K190" s="20"/>
    </row>
    <row r="191" spans="1:11">
      <c r="A191" s="13"/>
      <c r="B191" s="14"/>
      <c r="C191" s="14"/>
      <c r="D191" s="14"/>
      <c r="E191" s="14"/>
      <c r="F191" s="14"/>
      <c r="G191" s="14"/>
      <c r="H191" s="14"/>
      <c r="I191" s="14"/>
      <c r="J191" s="14"/>
      <c r="K191" s="20"/>
    </row>
    <row r="192" spans="1:11">
      <c r="A192" s="13"/>
      <c r="B192" s="14"/>
      <c r="C192" s="14"/>
      <c r="D192" s="14"/>
      <c r="E192" s="14"/>
      <c r="F192" s="14"/>
      <c r="G192" s="14"/>
      <c r="H192" s="14"/>
      <c r="I192" s="14"/>
      <c r="J192" s="14"/>
      <c r="K192" s="20"/>
    </row>
    <row r="193" spans="1:11">
      <c r="A193" s="13"/>
      <c r="B193" s="14"/>
      <c r="C193" s="14"/>
      <c r="D193" s="14"/>
      <c r="E193" s="14"/>
      <c r="F193" s="14"/>
      <c r="G193" s="14"/>
      <c r="H193" s="14"/>
      <c r="I193" s="14"/>
      <c r="J193" s="14"/>
      <c r="K193" s="20"/>
    </row>
    <row r="194" spans="1:11">
      <c r="A194" s="13"/>
      <c r="B194" s="14"/>
      <c r="C194" s="14"/>
      <c r="D194" s="14"/>
      <c r="E194" s="14"/>
      <c r="F194" s="14"/>
      <c r="G194" s="14"/>
      <c r="H194" s="14"/>
      <c r="I194" s="14"/>
      <c r="J194" s="14"/>
      <c r="K194" s="20"/>
    </row>
    <row r="195" spans="1:11">
      <c r="A195" s="13"/>
      <c r="B195" s="14"/>
      <c r="C195" s="14"/>
      <c r="D195" s="14"/>
      <c r="E195" s="14"/>
      <c r="F195" s="14"/>
      <c r="G195" s="14"/>
      <c r="H195" s="14"/>
      <c r="I195" s="14"/>
      <c r="J195" s="14"/>
      <c r="K195" s="20"/>
    </row>
    <row r="196" ht="15.75" spans="1:11">
      <c r="A196" s="13"/>
      <c r="B196" s="14"/>
      <c r="C196" s="14"/>
      <c r="D196" s="14"/>
      <c r="E196" s="14"/>
      <c r="F196" s="14"/>
      <c r="G196" s="14"/>
      <c r="H196" s="14"/>
      <c r="I196" s="14"/>
      <c r="J196" s="14"/>
      <c r="K196" s="20"/>
    </row>
    <row r="197" ht="27" customHeight="1" spans="1:11">
      <c r="A197" s="10">
        <v>19.99</v>
      </c>
      <c r="B197" s="10"/>
      <c r="C197" s="11" t="s">
        <v>359</v>
      </c>
      <c r="D197" s="11"/>
      <c r="E197" s="11"/>
      <c r="F197" s="12" t="s">
        <v>360</v>
      </c>
      <c r="G197" s="12"/>
      <c r="H197" s="12"/>
      <c r="I197" s="12"/>
      <c r="J197" s="18">
        <v>44463</v>
      </c>
      <c r="K197" s="19">
        <v>0.416666666666667</v>
      </c>
    </row>
    <row r="198" spans="1:11">
      <c r="A198" s="13"/>
      <c r="B198" s="14"/>
      <c r="C198" s="14"/>
      <c r="D198" s="14"/>
      <c r="E198" s="14"/>
      <c r="F198" s="14"/>
      <c r="G198" s="14"/>
      <c r="H198" s="14"/>
      <c r="I198" s="14"/>
      <c r="J198" s="14"/>
      <c r="K198" s="20"/>
    </row>
    <row r="199" spans="1:11">
      <c r="A199" s="13"/>
      <c r="B199" s="14"/>
      <c r="C199" s="14"/>
      <c r="D199" s="14"/>
      <c r="E199" s="14"/>
      <c r="F199" s="14"/>
      <c r="G199" s="14"/>
      <c r="H199" s="14"/>
      <c r="I199" s="14"/>
      <c r="J199" s="14"/>
      <c r="K199" s="20"/>
    </row>
    <row r="200" spans="1:11">
      <c r="A200" s="13"/>
      <c r="B200" s="14"/>
      <c r="C200" s="14"/>
      <c r="D200" s="14"/>
      <c r="E200" s="14"/>
      <c r="F200" s="14"/>
      <c r="G200" s="14"/>
      <c r="H200" s="14"/>
      <c r="I200" s="14"/>
      <c r="J200" s="14"/>
      <c r="K200" s="20"/>
    </row>
    <row r="201" spans="1:11">
      <c r="A201" s="13"/>
      <c r="B201" s="14"/>
      <c r="C201" s="14"/>
      <c r="D201" s="14"/>
      <c r="E201" s="14"/>
      <c r="F201" s="14"/>
      <c r="G201" s="14"/>
      <c r="H201" s="14"/>
      <c r="I201" s="14"/>
      <c r="J201" s="14"/>
      <c r="K201" s="20"/>
    </row>
    <row r="202" spans="1:11">
      <c r="A202" s="13"/>
      <c r="B202" s="14"/>
      <c r="C202" s="14"/>
      <c r="D202" s="14"/>
      <c r="E202" s="14"/>
      <c r="F202" s="14"/>
      <c r="G202" s="14"/>
      <c r="H202" s="14"/>
      <c r="I202" s="14"/>
      <c r="J202" s="14"/>
      <c r="K202" s="20"/>
    </row>
    <row r="203" spans="1:11">
      <c r="A203" s="13"/>
      <c r="B203" s="14"/>
      <c r="C203" s="14"/>
      <c r="D203" s="14"/>
      <c r="E203" s="14"/>
      <c r="F203" s="14"/>
      <c r="G203" s="14"/>
      <c r="H203" s="14"/>
      <c r="I203" s="14"/>
      <c r="J203" s="14"/>
      <c r="K203" s="20"/>
    </row>
    <row r="204" spans="1:11">
      <c r="A204" s="13"/>
      <c r="B204" s="14"/>
      <c r="C204" s="14"/>
      <c r="D204" s="14"/>
      <c r="E204" s="14"/>
      <c r="F204" s="14"/>
      <c r="G204" s="14"/>
      <c r="H204" s="14"/>
      <c r="I204" s="14"/>
      <c r="J204" s="14"/>
      <c r="K204" s="20"/>
    </row>
    <row r="205" spans="1:11">
      <c r="A205" s="13"/>
      <c r="B205" s="14"/>
      <c r="C205" s="14"/>
      <c r="D205" s="14"/>
      <c r="E205" s="14"/>
      <c r="F205" s="14"/>
      <c r="G205" s="14"/>
      <c r="H205" s="14"/>
      <c r="I205" s="14"/>
      <c r="J205" s="14"/>
      <c r="K205" s="20"/>
    </row>
    <row r="206" spans="1:11">
      <c r="A206" s="13"/>
      <c r="B206" s="14"/>
      <c r="C206" s="14"/>
      <c r="D206" s="14"/>
      <c r="E206" s="14"/>
      <c r="F206" s="14"/>
      <c r="G206" s="14"/>
      <c r="H206" s="14"/>
      <c r="I206" s="14"/>
      <c r="J206" s="14"/>
      <c r="K206" s="20"/>
    </row>
    <row r="207" spans="1:11">
      <c r="A207" s="13"/>
      <c r="B207" s="14"/>
      <c r="C207" s="14"/>
      <c r="D207" s="14"/>
      <c r="E207" s="14"/>
      <c r="F207" s="14"/>
      <c r="G207" s="14"/>
      <c r="H207" s="14"/>
      <c r="I207" s="14"/>
      <c r="J207" s="14"/>
      <c r="K207" s="20"/>
    </row>
    <row r="208" spans="1:11">
      <c r="A208" s="13"/>
      <c r="B208" s="14"/>
      <c r="C208" s="14"/>
      <c r="D208" s="14"/>
      <c r="E208" s="14"/>
      <c r="F208" s="14"/>
      <c r="G208" s="14"/>
      <c r="H208" s="14"/>
      <c r="I208" s="14"/>
      <c r="J208" s="14"/>
      <c r="K208" s="20"/>
    </row>
    <row r="209" ht="15.75" spans="1:11">
      <c r="A209" s="13"/>
      <c r="B209" s="14"/>
      <c r="C209" s="14"/>
      <c r="D209" s="14"/>
      <c r="E209" s="14"/>
      <c r="F209" s="14"/>
      <c r="G209" s="14"/>
      <c r="H209" s="14"/>
      <c r="I209" s="14"/>
      <c r="J209" s="14"/>
      <c r="K209" s="20"/>
    </row>
    <row r="210" ht="65.25" customHeight="1" spans="1:11">
      <c r="A210" s="10">
        <v>23.15</v>
      </c>
      <c r="B210" s="10"/>
      <c r="C210" s="11" t="s">
        <v>361</v>
      </c>
      <c r="D210" s="11"/>
      <c r="E210" s="11"/>
      <c r="F210" s="12" t="s">
        <v>362</v>
      </c>
      <c r="G210" s="12"/>
      <c r="H210" s="12"/>
      <c r="I210" s="12"/>
      <c r="J210" s="18">
        <v>44463</v>
      </c>
      <c r="K210" s="19">
        <v>0.416666666666667</v>
      </c>
    </row>
    <row r="211" spans="1:11">
      <c r="A211" s="13"/>
      <c r="B211" s="14"/>
      <c r="C211" s="14"/>
      <c r="D211" s="14"/>
      <c r="E211" s="14"/>
      <c r="F211" s="14"/>
      <c r="G211" s="14"/>
      <c r="H211" s="14"/>
      <c r="I211" s="14"/>
      <c r="J211" s="14"/>
      <c r="K211" s="20"/>
    </row>
    <row r="212" spans="1:11">
      <c r="A212" s="13"/>
      <c r="B212" s="14"/>
      <c r="C212" s="14"/>
      <c r="D212" s="14"/>
      <c r="E212" s="14"/>
      <c r="F212" s="14"/>
      <c r="G212" s="14"/>
      <c r="H212" s="14"/>
      <c r="I212" s="14"/>
      <c r="J212" s="14"/>
      <c r="K212" s="20"/>
    </row>
    <row r="213" spans="1:11">
      <c r="A213" s="13"/>
      <c r="B213" s="14"/>
      <c r="C213" s="14"/>
      <c r="D213" s="14"/>
      <c r="E213" s="14"/>
      <c r="F213" s="14"/>
      <c r="G213" s="14"/>
      <c r="H213" s="14"/>
      <c r="I213" s="14"/>
      <c r="J213" s="14"/>
      <c r="K213" s="20"/>
    </row>
    <row r="214" spans="1:11">
      <c r="A214" s="13"/>
      <c r="B214" s="14"/>
      <c r="C214" s="14"/>
      <c r="D214" s="14"/>
      <c r="E214" s="14"/>
      <c r="F214" s="14"/>
      <c r="G214" s="14"/>
      <c r="H214" s="14"/>
      <c r="I214" s="14"/>
      <c r="J214" s="14"/>
      <c r="K214" s="20"/>
    </row>
    <row r="215" spans="1:11">
      <c r="A215" s="13"/>
      <c r="B215" s="14"/>
      <c r="C215" s="14"/>
      <c r="D215" s="14"/>
      <c r="E215" s="14"/>
      <c r="F215" s="14"/>
      <c r="G215" s="14"/>
      <c r="H215" s="14"/>
      <c r="I215" s="14"/>
      <c r="J215" s="14"/>
      <c r="K215" s="20"/>
    </row>
    <row r="216" spans="1:11">
      <c r="A216" s="13"/>
      <c r="B216" s="14"/>
      <c r="C216" s="14"/>
      <c r="D216" s="14"/>
      <c r="E216" s="14"/>
      <c r="F216" s="14"/>
      <c r="G216" s="14"/>
      <c r="H216" s="14"/>
      <c r="I216" s="14"/>
      <c r="J216" s="14"/>
      <c r="K216" s="20"/>
    </row>
    <row r="217" spans="1:11">
      <c r="A217" s="13"/>
      <c r="B217" s="14"/>
      <c r="C217" s="14"/>
      <c r="D217" s="14"/>
      <c r="E217" s="14"/>
      <c r="F217" s="14"/>
      <c r="G217" s="14"/>
      <c r="H217" s="14"/>
      <c r="I217" s="14"/>
      <c r="J217" s="14"/>
      <c r="K217" s="20"/>
    </row>
    <row r="218" spans="1:11">
      <c r="A218" s="13"/>
      <c r="B218" s="14"/>
      <c r="C218" s="14"/>
      <c r="D218" s="14"/>
      <c r="E218" s="14"/>
      <c r="F218" s="14"/>
      <c r="G218" s="14"/>
      <c r="H218" s="14"/>
      <c r="I218" s="14"/>
      <c r="J218" s="14"/>
      <c r="K218" s="20"/>
    </row>
    <row r="219" spans="1:11">
      <c r="A219" s="13"/>
      <c r="B219" s="14"/>
      <c r="C219" s="14"/>
      <c r="D219" s="14"/>
      <c r="E219" s="14"/>
      <c r="F219" s="14"/>
      <c r="G219" s="14"/>
      <c r="H219" s="14"/>
      <c r="I219" s="14"/>
      <c r="J219" s="14"/>
      <c r="K219" s="20"/>
    </row>
    <row r="220" spans="1:11">
      <c r="A220" s="13"/>
      <c r="B220" s="14"/>
      <c r="C220" s="14"/>
      <c r="D220" s="14"/>
      <c r="E220" s="14"/>
      <c r="F220" s="14"/>
      <c r="G220" s="14"/>
      <c r="H220" s="14"/>
      <c r="I220" s="14"/>
      <c r="J220" s="14"/>
      <c r="K220" s="20"/>
    </row>
    <row r="221" spans="1:11">
      <c r="A221" s="13"/>
      <c r="B221" s="14"/>
      <c r="C221" s="14"/>
      <c r="D221" s="14"/>
      <c r="E221" s="14"/>
      <c r="F221" s="14"/>
      <c r="G221" s="14"/>
      <c r="H221" s="14"/>
      <c r="I221" s="14"/>
      <c r="J221" s="14"/>
      <c r="K221" s="20"/>
    </row>
    <row r="222" ht="15.75" spans="1:11">
      <c r="A222" s="13"/>
      <c r="B222" s="14"/>
      <c r="C222" s="14"/>
      <c r="D222" s="14"/>
      <c r="E222" s="14"/>
      <c r="F222" s="14"/>
      <c r="G222" s="14"/>
      <c r="H222" s="14"/>
      <c r="I222" s="14"/>
      <c r="J222" s="14"/>
      <c r="K222" s="20"/>
    </row>
    <row r="223" ht="42" customHeight="1" spans="1:11">
      <c r="A223" s="15" t="s">
        <v>333</v>
      </c>
      <c r="B223" s="16">
        <f>SUM(A210+A197+A184)/3</f>
        <v>19.5833333333333</v>
      </c>
      <c r="C223" s="17" t="s">
        <v>363</v>
      </c>
      <c r="D223" s="17"/>
      <c r="E223" s="17"/>
      <c r="F223" s="17"/>
      <c r="G223" s="17"/>
      <c r="H223" s="17"/>
      <c r="I223" s="17"/>
      <c r="J223" s="17"/>
      <c r="K223" s="17"/>
    </row>
    <row r="224" ht="6.75" customHeight="1" spans="1:11">
      <c r="A224" s="7"/>
      <c r="B224" s="7"/>
      <c r="C224" s="7"/>
      <c r="D224" s="7"/>
      <c r="E224" s="7"/>
      <c r="F224" s="7"/>
      <c r="G224" s="7"/>
      <c r="H224" s="7"/>
      <c r="I224" s="7"/>
      <c r="J224" s="7"/>
      <c r="K224" s="7"/>
    </row>
    <row r="225" ht="15.75" customHeight="1" spans="1:11">
      <c r="A225" s="8" t="s">
        <v>364</v>
      </c>
      <c r="B225" s="8"/>
      <c r="C225" s="8"/>
      <c r="D225" s="8"/>
      <c r="E225" s="8"/>
      <c r="F225" s="8"/>
      <c r="G225" s="8"/>
      <c r="H225" s="8"/>
      <c r="I225" s="8"/>
      <c r="J225" s="8"/>
      <c r="K225" s="8"/>
    </row>
    <row r="226" ht="15.75" customHeight="1" spans="1:11">
      <c r="A226" s="9" t="s">
        <v>322</v>
      </c>
      <c r="B226" s="9"/>
      <c r="C226" s="9" t="s">
        <v>323</v>
      </c>
      <c r="D226" s="9"/>
      <c r="E226" s="9"/>
      <c r="F226" s="9" t="s">
        <v>324</v>
      </c>
      <c r="G226" s="9"/>
      <c r="H226" s="9"/>
      <c r="I226" s="9"/>
      <c r="J226" s="9" t="s">
        <v>325</v>
      </c>
      <c r="K226" s="9" t="s">
        <v>326</v>
      </c>
    </row>
    <row r="227" ht="70.5" customHeight="1" spans="1:11">
      <c r="A227" s="10">
        <v>36.99</v>
      </c>
      <c r="B227" s="10"/>
      <c r="C227" s="11" t="s">
        <v>365</v>
      </c>
      <c r="D227" s="11"/>
      <c r="E227" s="11"/>
      <c r="F227" s="12" t="s">
        <v>366</v>
      </c>
      <c r="G227" s="12"/>
      <c r="H227" s="12"/>
      <c r="I227" s="12"/>
      <c r="J227" s="18">
        <v>44464</v>
      </c>
      <c r="K227" s="19">
        <v>0.541666666666667</v>
      </c>
    </row>
    <row r="228" spans="1:11">
      <c r="A228" s="13"/>
      <c r="B228" s="14"/>
      <c r="C228" s="14"/>
      <c r="D228" s="14"/>
      <c r="E228" s="14"/>
      <c r="F228" s="14"/>
      <c r="G228" s="14"/>
      <c r="H228" s="14"/>
      <c r="I228" s="14"/>
      <c r="J228" s="14"/>
      <c r="K228" s="20"/>
    </row>
    <row r="229" spans="1:11">
      <c r="A229" s="13"/>
      <c r="B229" s="14"/>
      <c r="C229" s="14"/>
      <c r="D229" s="14"/>
      <c r="E229" s="14"/>
      <c r="F229" s="14"/>
      <c r="G229" s="14"/>
      <c r="H229" s="14"/>
      <c r="I229" s="14"/>
      <c r="J229" s="14"/>
      <c r="K229" s="20"/>
    </row>
    <row r="230" spans="1:11">
      <c r="A230" s="13"/>
      <c r="B230" s="14"/>
      <c r="C230" s="14"/>
      <c r="D230" s="14"/>
      <c r="E230" s="14"/>
      <c r="F230" s="14"/>
      <c r="G230" s="14"/>
      <c r="H230" s="14"/>
      <c r="I230" s="14"/>
      <c r="J230" s="14"/>
      <c r="K230" s="20"/>
    </row>
    <row r="231" spans="1:11">
      <c r="A231" s="13"/>
      <c r="B231" s="14"/>
      <c r="C231" s="14"/>
      <c r="D231" s="14"/>
      <c r="E231" s="14"/>
      <c r="F231" s="14"/>
      <c r="G231" s="14"/>
      <c r="H231" s="14"/>
      <c r="I231" s="14"/>
      <c r="J231" s="14"/>
      <c r="K231" s="20"/>
    </row>
    <row r="232" spans="1:11">
      <c r="A232" s="13"/>
      <c r="B232" s="14"/>
      <c r="C232" s="14"/>
      <c r="D232" s="14"/>
      <c r="E232" s="14"/>
      <c r="F232" s="14"/>
      <c r="G232" s="14"/>
      <c r="H232" s="14"/>
      <c r="I232" s="14"/>
      <c r="J232" s="14"/>
      <c r="K232" s="20"/>
    </row>
    <row r="233" spans="1:11">
      <c r="A233" s="13"/>
      <c r="B233" s="14"/>
      <c r="C233" s="14"/>
      <c r="D233" s="14"/>
      <c r="E233" s="14"/>
      <c r="F233" s="14"/>
      <c r="G233" s="14"/>
      <c r="H233" s="14"/>
      <c r="I233" s="14"/>
      <c r="J233" s="14"/>
      <c r="K233" s="20"/>
    </row>
    <row r="234" spans="1:11">
      <c r="A234" s="13"/>
      <c r="B234" s="14"/>
      <c r="C234" s="14"/>
      <c r="D234" s="14"/>
      <c r="E234" s="14"/>
      <c r="F234" s="14"/>
      <c r="G234" s="14"/>
      <c r="H234" s="14"/>
      <c r="I234" s="14"/>
      <c r="J234" s="14"/>
      <c r="K234" s="20"/>
    </row>
    <row r="235" spans="1:11">
      <c r="A235" s="13"/>
      <c r="B235" s="14"/>
      <c r="C235" s="14"/>
      <c r="D235" s="14"/>
      <c r="E235" s="14"/>
      <c r="F235" s="14"/>
      <c r="G235" s="14"/>
      <c r="H235" s="14"/>
      <c r="I235" s="14"/>
      <c r="J235" s="14"/>
      <c r="K235" s="20"/>
    </row>
    <row r="236" spans="1:11">
      <c r="A236" s="13"/>
      <c r="B236" s="14"/>
      <c r="C236" s="14"/>
      <c r="D236" s="14"/>
      <c r="E236" s="14"/>
      <c r="F236" s="14"/>
      <c r="G236" s="14"/>
      <c r="H236" s="14"/>
      <c r="I236" s="14"/>
      <c r="J236" s="14"/>
      <c r="K236" s="20"/>
    </row>
    <row r="237" spans="1:11">
      <c r="A237" s="13"/>
      <c r="B237" s="14"/>
      <c r="C237" s="14"/>
      <c r="D237" s="14"/>
      <c r="E237" s="14"/>
      <c r="F237" s="14"/>
      <c r="G237" s="14"/>
      <c r="H237" s="14"/>
      <c r="I237" s="14"/>
      <c r="J237" s="14"/>
      <c r="K237" s="20"/>
    </row>
    <row r="238" spans="1:11">
      <c r="A238" s="13"/>
      <c r="B238" s="14"/>
      <c r="C238" s="14"/>
      <c r="D238" s="14"/>
      <c r="E238" s="14"/>
      <c r="F238" s="14"/>
      <c r="G238" s="14"/>
      <c r="H238" s="14"/>
      <c r="I238" s="14"/>
      <c r="J238" s="14"/>
      <c r="K238" s="20"/>
    </row>
    <row r="239" ht="15.75" spans="1:11">
      <c r="A239" s="13"/>
      <c r="B239" s="14"/>
      <c r="C239" s="14"/>
      <c r="D239" s="14"/>
      <c r="E239" s="14"/>
      <c r="F239" s="14"/>
      <c r="G239" s="14"/>
      <c r="H239" s="14"/>
      <c r="I239" s="14"/>
      <c r="J239" s="14"/>
      <c r="K239" s="20"/>
    </row>
    <row r="240" ht="75" customHeight="1" spans="1:11">
      <c r="A240" s="10">
        <v>33.5</v>
      </c>
      <c r="B240" s="10"/>
      <c r="C240" s="11" t="s">
        <v>367</v>
      </c>
      <c r="D240" s="11"/>
      <c r="E240" s="11"/>
      <c r="F240" s="12" t="s">
        <v>368</v>
      </c>
      <c r="G240" s="12"/>
      <c r="H240" s="12"/>
      <c r="I240" s="12"/>
      <c r="J240" s="18">
        <v>44464</v>
      </c>
      <c r="K240" s="19">
        <v>0.541666666666667</v>
      </c>
    </row>
    <row r="241" spans="1:11">
      <c r="A241" s="13"/>
      <c r="B241" s="14"/>
      <c r="C241" s="14"/>
      <c r="D241" s="14"/>
      <c r="E241" s="14"/>
      <c r="F241" s="14"/>
      <c r="G241" s="14"/>
      <c r="H241" s="14"/>
      <c r="I241" s="14"/>
      <c r="J241" s="14"/>
      <c r="K241" s="20"/>
    </row>
    <row r="242" spans="1:11">
      <c r="A242" s="13"/>
      <c r="B242" s="14"/>
      <c r="C242" s="14"/>
      <c r="D242" s="14"/>
      <c r="E242" s="14"/>
      <c r="F242" s="14"/>
      <c r="G242" s="14"/>
      <c r="H242" s="14"/>
      <c r="I242" s="14"/>
      <c r="J242" s="14"/>
      <c r="K242" s="20"/>
    </row>
    <row r="243" spans="1:11">
      <c r="A243" s="13"/>
      <c r="B243" s="14"/>
      <c r="C243" s="14"/>
      <c r="D243" s="14"/>
      <c r="E243" s="14"/>
      <c r="F243" s="14"/>
      <c r="G243" s="14"/>
      <c r="H243" s="14"/>
      <c r="I243" s="14"/>
      <c r="J243" s="14"/>
      <c r="K243" s="20"/>
    </row>
    <row r="244" spans="1:11">
      <c r="A244" s="13"/>
      <c r="B244" s="14"/>
      <c r="C244" s="14"/>
      <c r="D244" s="14"/>
      <c r="E244" s="14"/>
      <c r="F244" s="14"/>
      <c r="G244" s="14"/>
      <c r="H244" s="14"/>
      <c r="I244" s="14"/>
      <c r="J244" s="14"/>
      <c r="K244" s="20"/>
    </row>
    <row r="245" spans="1:11">
      <c r="A245" s="13"/>
      <c r="B245" s="14"/>
      <c r="C245" s="14"/>
      <c r="D245" s="14"/>
      <c r="E245" s="14"/>
      <c r="F245" s="14"/>
      <c r="G245" s="14"/>
      <c r="H245" s="14"/>
      <c r="I245" s="14"/>
      <c r="J245" s="14"/>
      <c r="K245" s="20"/>
    </row>
    <row r="246" spans="1:11">
      <c r="A246" s="13"/>
      <c r="B246" s="14"/>
      <c r="C246" s="14"/>
      <c r="D246" s="14"/>
      <c r="E246" s="14"/>
      <c r="F246" s="14"/>
      <c r="G246" s="14"/>
      <c r="H246" s="14"/>
      <c r="I246" s="14"/>
      <c r="J246" s="14"/>
      <c r="K246" s="20"/>
    </row>
    <row r="247" spans="1:11">
      <c r="A247" s="13"/>
      <c r="B247" s="14"/>
      <c r="C247" s="14"/>
      <c r="D247" s="14"/>
      <c r="E247" s="14"/>
      <c r="F247" s="14"/>
      <c r="G247" s="14"/>
      <c r="H247" s="14"/>
      <c r="I247" s="14"/>
      <c r="J247" s="14"/>
      <c r="K247" s="20"/>
    </row>
    <row r="248" spans="1:11">
      <c r="A248" s="13"/>
      <c r="B248" s="14"/>
      <c r="C248" s="14"/>
      <c r="D248" s="14"/>
      <c r="E248" s="14"/>
      <c r="F248" s="14"/>
      <c r="G248" s="14"/>
      <c r="H248" s="14"/>
      <c r="I248" s="14"/>
      <c r="J248" s="14"/>
      <c r="K248" s="20"/>
    </row>
    <row r="249" spans="1:11">
      <c r="A249" s="13"/>
      <c r="B249" s="14"/>
      <c r="C249" s="14"/>
      <c r="D249" s="14"/>
      <c r="E249" s="14"/>
      <c r="F249" s="14"/>
      <c r="G249" s="14"/>
      <c r="H249" s="14"/>
      <c r="I249" s="14"/>
      <c r="J249" s="14"/>
      <c r="K249" s="20"/>
    </row>
    <row r="250" spans="1:11">
      <c r="A250" s="13"/>
      <c r="B250" s="14"/>
      <c r="C250" s="14"/>
      <c r="D250" s="14"/>
      <c r="E250" s="14"/>
      <c r="F250" s="14"/>
      <c r="G250" s="14"/>
      <c r="H250" s="14"/>
      <c r="I250" s="14"/>
      <c r="J250" s="14"/>
      <c r="K250" s="20"/>
    </row>
    <row r="251" spans="1:11">
      <c r="A251" s="13"/>
      <c r="B251" s="14"/>
      <c r="C251" s="14"/>
      <c r="D251" s="14"/>
      <c r="E251" s="14"/>
      <c r="F251" s="14"/>
      <c r="G251" s="14"/>
      <c r="H251" s="14"/>
      <c r="I251" s="14"/>
      <c r="J251" s="14"/>
      <c r="K251" s="20"/>
    </row>
    <row r="252" ht="15.75" spans="1:11">
      <c r="A252" s="13"/>
      <c r="B252" s="14"/>
      <c r="C252" s="14"/>
      <c r="D252" s="14"/>
      <c r="E252" s="14"/>
      <c r="F252" s="14"/>
      <c r="G252" s="14"/>
      <c r="H252" s="14"/>
      <c r="I252" s="14"/>
      <c r="J252" s="14"/>
      <c r="K252" s="20"/>
    </row>
    <row r="253" ht="45" customHeight="1" spans="1:11">
      <c r="A253" s="10">
        <v>35.3</v>
      </c>
      <c r="B253" s="10"/>
      <c r="C253" s="11" t="s">
        <v>369</v>
      </c>
      <c r="D253" s="11"/>
      <c r="E253" s="11"/>
      <c r="F253" s="12" t="s">
        <v>370</v>
      </c>
      <c r="G253" s="12"/>
      <c r="H253" s="12"/>
      <c r="I253" s="12"/>
      <c r="J253" s="18">
        <v>44464</v>
      </c>
      <c r="K253" s="19">
        <v>0.541666666666667</v>
      </c>
    </row>
    <row r="254" spans="1:11">
      <c r="A254" s="13"/>
      <c r="B254" s="14"/>
      <c r="C254" s="14"/>
      <c r="D254" s="14"/>
      <c r="E254" s="14"/>
      <c r="F254" s="14"/>
      <c r="G254" s="14"/>
      <c r="H254" s="14"/>
      <c r="I254" s="14"/>
      <c r="J254" s="14"/>
      <c r="K254" s="20"/>
    </row>
    <row r="255" spans="1:11">
      <c r="A255" s="13"/>
      <c r="B255" s="14"/>
      <c r="C255" s="14"/>
      <c r="D255" s="14"/>
      <c r="E255" s="14"/>
      <c r="F255" s="14"/>
      <c r="G255" s="14"/>
      <c r="H255" s="14"/>
      <c r="I255" s="14"/>
      <c r="J255" s="14"/>
      <c r="K255" s="20"/>
    </row>
    <row r="256" spans="1:11">
      <c r="A256" s="13"/>
      <c r="B256" s="14"/>
      <c r="C256" s="14"/>
      <c r="D256" s="14"/>
      <c r="E256" s="14"/>
      <c r="F256" s="14"/>
      <c r="G256" s="14"/>
      <c r="H256" s="14"/>
      <c r="I256" s="14"/>
      <c r="J256" s="14"/>
      <c r="K256" s="20"/>
    </row>
    <row r="257" spans="1:11">
      <c r="A257" s="13"/>
      <c r="B257" s="14"/>
      <c r="C257" s="14"/>
      <c r="D257" s="14"/>
      <c r="E257" s="14"/>
      <c r="F257" s="14"/>
      <c r="G257" s="14"/>
      <c r="H257" s="14"/>
      <c r="I257" s="14"/>
      <c r="J257" s="14"/>
      <c r="K257" s="20"/>
    </row>
    <row r="258" spans="1:11">
      <c r="A258" s="13"/>
      <c r="B258" s="14"/>
      <c r="C258" s="14"/>
      <c r="D258" s="14"/>
      <c r="E258" s="14"/>
      <c r="F258" s="14"/>
      <c r="G258" s="14"/>
      <c r="H258" s="14"/>
      <c r="I258" s="14"/>
      <c r="J258" s="14"/>
      <c r="K258" s="20"/>
    </row>
    <row r="259" spans="1:11">
      <c r="A259" s="13"/>
      <c r="B259" s="14"/>
      <c r="C259" s="14"/>
      <c r="D259" s="14"/>
      <c r="E259" s="14"/>
      <c r="F259" s="14"/>
      <c r="G259" s="14"/>
      <c r="H259" s="14"/>
      <c r="I259" s="14"/>
      <c r="J259" s="14"/>
      <c r="K259" s="20"/>
    </row>
    <row r="260" spans="1:11">
      <c r="A260" s="13"/>
      <c r="B260" s="14"/>
      <c r="C260" s="14"/>
      <c r="D260" s="14"/>
      <c r="E260" s="14"/>
      <c r="F260" s="14"/>
      <c r="G260" s="14"/>
      <c r="H260" s="14"/>
      <c r="I260" s="14"/>
      <c r="J260" s="14"/>
      <c r="K260" s="20"/>
    </row>
    <row r="261" spans="1:11">
      <c r="A261" s="13"/>
      <c r="B261" s="14"/>
      <c r="C261" s="14"/>
      <c r="D261" s="14"/>
      <c r="E261" s="14"/>
      <c r="F261" s="14"/>
      <c r="G261" s="14"/>
      <c r="H261" s="14"/>
      <c r="I261" s="14"/>
      <c r="J261" s="14"/>
      <c r="K261" s="20"/>
    </row>
    <row r="262" spans="1:11">
      <c r="A262" s="13"/>
      <c r="B262" s="14"/>
      <c r="C262" s="14"/>
      <c r="D262" s="14"/>
      <c r="E262" s="14"/>
      <c r="F262" s="14"/>
      <c r="G262" s="14"/>
      <c r="H262" s="14"/>
      <c r="I262" s="14"/>
      <c r="J262" s="14"/>
      <c r="K262" s="20"/>
    </row>
    <row r="263" spans="1:11">
      <c r="A263" s="13"/>
      <c r="B263" s="14"/>
      <c r="C263" s="14"/>
      <c r="D263" s="14"/>
      <c r="E263" s="14"/>
      <c r="F263" s="14"/>
      <c r="G263" s="14"/>
      <c r="H263" s="14"/>
      <c r="I263" s="14"/>
      <c r="J263" s="14"/>
      <c r="K263" s="20"/>
    </row>
    <row r="264" spans="1:11">
      <c r="A264" s="13"/>
      <c r="B264" s="14"/>
      <c r="C264" s="14"/>
      <c r="D264" s="14"/>
      <c r="E264" s="14"/>
      <c r="F264" s="14"/>
      <c r="G264" s="14"/>
      <c r="H264" s="14"/>
      <c r="I264" s="14"/>
      <c r="J264" s="14"/>
      <c r="K264" s="20"/>
    </row>
    <row r="265" ht="15.75" spans="1:11">
      <c r="A265" s="13"/>
      <c r="B265" s="14"/>
      <c r="C265" s="14"/>
      <c r="D265" s="14"/>
      <c r="E265" s="14"/>
      <c r="F265" s="14"/>
      <c r="G265" s="14"/>
      <c r="H265" s="14"/>
      <c r="I265" s="14"/>
      <c r="J265" s="14"/>
      <c r="K265" s="20"/>
    </row>
    <row r="266" ht="39" customHeight="1" spans="1:11">
      <c r="A266" s="15" t="s">
        <v>333</v>
      </c>
      <c r="B266" s="16">
        <f>SUM(A253+A240+A227)/3</f>
        <v>35.2633333333333</v>
      </c>
      <c r="C266" s="17" t="s">
        <v>371</v>
      </c>
      <c r="D266" s="17"/>
      <c r="E266" s="17"/>
      <c r="F266" s="17"/>
      <c r="G266" s="17"/>
      <c r="H266" s="17"/>
      <c r="I266" s="17"/>
      <c r="J266" s="17"/>
      <c r="K266" s="17"/>
    </row>
    <row r="267" ht="6.75" customHeight="1" spans="1:11">
      <c r="A267" s="7"/>
      <c r="B267" s="7"/>
      <c r="C267" s="7"/>
      <c r="D267" s="7"/>
      <c r="E267" s="7"/>
      <c r="F267" s="7"/>
      <c r="G267" s="7"/>
      <c r="H267" s="7"/>
      <c r="I267" s="7"/>
      <c r="J267" s="7"/>
      <c r="K267" s="7"/>
    </row>
    <row r="268" ht="15.75" customHeight="1" spans="1:11">
      <c r="A268" s="8" t="s">
        <v>372</v>
      </c>
      <c r="B268" s="8"/>
      <c r="C268" s="8"/>
      <c r="D268" s="8"/>
      <c r="E268" s="8"/>
      <c r="F268" s="8"/>
      <c r="G268" s="8"/>
      <c r="H268" s="8"/>
      <c r="I268" s="8"/>
      <c r="J268" s="8"/>
      <c r="K268" s="8"/>
    </row>
    <row r="269" ht="15.75" customHeight="1" spans="1:11">
      <c r="A269" s="9" t="s">
        <v>322</v>
      </c>
      <c r="B269" s="9"/>
      <c r="C269" s="9" t="s">
        <v>323</v>
      </c>
      <c r="D269" s="9"/>
      <c r="E269" s="9"/>
      <c r="F269" s="9" t="s">
        <v>324</v>
      </c>
      <c r="G269" s="9"/>
      <c r="H269" s="9"/>
      <c r="I269" s="9"/>
      <c r="J269" s="9" t="s">
        <v>325</v>
      </c>
      <c r="K269" s="9" t="s">
        <v>326</v>
      </c>
    </row>
    <row r="270" ht="24.75" customHeight="1" spans="1:11">
      <c r="A270" s="10">
        <v>309.76</v>
      </c>
      <c r="B270" s="10"/>
      <c r="C270" s="11" t="s">
        <v>373</v>
      </c>
      <c r="D270" s="11"/>
      <c r="E270" s="11"/>
      <c r="F270" s="12" t="s">
        <v>374</v>
      </c>
      <c r="G270" s="12"/>
      <c r="H270" s="12"/>
      <c r="I270" s="12"/>
      <c r="J270" s="18">
        <v>44461</v>
      </c>
      <c r="K270" s="19">
        <v>0.583333333333333</v>
      </c>
    </row>
    <row r="271" spans="1:11">
      <c r="A271" s="13"/>
      <c r="B271" s="14"/>
      <c r="C271" s="14"/>
      <c r="D271" s="14"/>
      <c r="E271" s="14"/>
      <c r="F271" s="14"/>
      <c r="G271" s="14"/>
      <c r="H271" s="14"/>
      <c r="I271" s="14"/>
      <c r="J271" s="14"/>
      <c r="K271" s="20"/>
    </row>
    <row r="272" spans="1:11">
      <c r="A272" s="13"/>
      <c r="B272" s="14"/>
      <c r="C272" s="14"/>
      <c r="D272" s="14"/>
      <c r="E272" s="14"/>
      <c r="F272" s="14"/>
      <c r="G272" s="14"/>
      <c r="H272" s="14"/>
      <c r="I272" s="14"/>
      <c r="J272" s="14"/>
      <c r="K272" s="20"/>
    </row>
    <row r="273" spans="1:11">
      <c r="A273" s="13"/>
      <c r="B273" s="14"/>
      <c r="C273" s="14"/>
      <c r="D273" s="14"/>
      <c r="E273" s="14"/>
      <c r="F273" s="14"/>
      <c r="G273" s="14"/>
      <c r="H273" s="14"/>
      <c r="I273" s="14"/>
      <c r="J273" s="14"/>
      <c r="K273" s="20"/>
    </row>
    <row r="274" spans="1:11">
      <c r="A274" s="13"/>
      <c r="B274" s="14"/>
      <c r="C274" s="14"/>
      <c r="D274" s="14"/>
      <c r="E274" s="14"/>
      <c r="F274" s="14"/>
      <c r="G274" s="14"/>
      <c r="H274" s="14"/>
      <c r="I274" s="14"/>
      <c r="J274" s="14"/>
      <c r="K274" s="20"/>
    </row>
    <row r="275" spans="1:11">
      <c r="A275" s="13"/>
      <c r="B275" s="14"/>
      <c r="C275" s="14"/>
      <c r="D275" s="14"/>
      <c r="E275" s="14"/>
      <c r="F275" s="14"/>
      <c r="G275" s="14"/>
      <c r="H275" s="14"/>
      <c r="I275" s="14"/>
      <c r="J275" s="14"/>
      <c r="K275" s="20"/>
    </row>
    <row r="276" spans="1:11">
      <c r="A276" s="13"/>
      <c r="B276" s="14"/>
      <c r="C276" s="14"/>
      <c r="D276" s="14"/>
      <c r="E276" s="14"/>
      <c r="F276" s="14"/>
      <c r="G276" s="14"/>
      <c r="H276" s="14"/>
      <c r="I276" s="14"/>
      <c r="J276" s="14"/>
      <c r="K276" s="20"/>
    </row>
    <row r="277" spans="1:11">
      <c r="A277" s="13"/>
      <c r="B277" s="14"/>
      <c r="C277" s="14"/>
      <c r="D277" s="14"/>
      <c r="E277" s="14"/>
      <c r="F277" s="14"/>
      <c r="G277" s="14"/>
      <c r="H277" s="14"/>
      <c r="I277" s="14"/>
      <c r="J277" s="14"/>
      <c r="K277" s="20"/>
    </row>
    <row r="278" spans="1:11">
      <c r="A278" s="13"/>
      <c r="B278" s="14"/>
      <c r="C278" s="14"/>
      <c r="D278" s="14"/>
      <c r="E278" s="14"/>
      <c r="F278" s="14"/>
      <c r="G278" s="14"/>
      <c r="H278" s="14"/>
      <c r="I278" s="14"/>
      <c r="J278" s="14"/>
      <c r="K278" s="20"/>
    </row>
    <row r="279" spans="1:11">
      <c r="A279" s="13"/>
      <c r="B279" s="14"/>
      <c r="C279" s="14"/>
      <c r="D279" s="14"/>
      <c r="E279" s="14"/>
      <c r="F279" s="14"/>
      <c r="G279" s="14"/>
      <c r="H279" s="14"/>
      <c r="I279" s="14"/>
      <c r="J279" s="14"/>
      <c r="K279" s="20"/>
    </row>
    <row r="280" spans="1:11">
      <c r="A280" s="13"/>
      <c r="B280" s="14"/>
      <c r="C280" s="14"/>
      <c r="D280" s="14"/>
      <c r="E280" s="14"/>
      <c r="F280" s="14"/>
      <c r="G280" s="14"/>
      <c r="H280" s="14"/>
      <c r="I280" s="14"/>
      <c r="J280" s="14"/>
      <c r="K280" s="20"/>
    </row>
    <row r="281" spans="1:11">
      <c r="A281" s="13"/>
      <c r="B281" s="14"/>
      <c r="C281" s="14"/>
      <c r="D281" s="14"/>
      <c r="E281" s="14"/>
      <c r="F281" s="14"/>
      <c r="G281" s="14"/>
      <c r="H281" s="14"/>
      <c r="I281" s="14"/>
      <c r="J281" s="14"/>
      <c r="K281" s="20"/>
    </row>
    <row r="282" ht="15.75" spans="1:11">
      <c r="A282" s="13"/>
      <c r="B282" s="14"/>
      <c r="C282" s="14"/>
      <c r="D282" s="14"/>
      <c r="E282" s="14"/>
      <c r="F282" s="14"/>
      <c r="G282" s="14"/>
      <c r="H282" s="14"/>
      <c r="I282" s="14"/>
      <c r="J282" s="14"/>
      <c r="K282" s="20"/>
    </row>
    <row r="283" ht="24" customHeight="1" spans="1:11">
      <c r="A283" s="10">
        <v>372.66</v>
      </c>
      <c r="B283" s="10"/>
      <c r="C283" s="11" t="s">
        <v>375</v>
      </c>
      <c r="D283" s="11"/>
      <c r="E283" s="11"/>
      <c r="F283" s="12" t="s">
        <v>376</v>
      </c>
      <c r="G283" s="12"/>
      <c r="H283" s="12"/>
      <c r="I283" s="12"/>
      <c r="J283" s="18">
        <v>44461</v>
      </c>
      <c r="K283" s="19">
        <v>0.583333333333333</v>
      </c>
    </row>
    <row r="284" spans="1:11">
      <c r="A284" s="13"/>
      <c r="B284" s="14"/>
      <c r="C284" s="14"/>
      <c r="D284" s="14"/>
      <c r="E284" s="14"/>
      <c r="F284" s="14"/>
      <c r="G284" s="14"/>
      <c r="H284" s="14"/>
      <c r="I284" s="14"/>
      <c r="J284" s="14"/>
      <c r="K284" s="20"/>
    </row>
    <row r="285" spans="1:11">
      <c r="A285" s="13"/>
      <c r="B285" s="14"/>
      <c r="C285" s="14"/>
      <c r="D285" s="14"/>
      <c r="E285" s="14"/>
      <c r="F285" s="14"/>
      <c r="G285" s="14"/>
      <c r="H285" s="14"/>
      <c r="I285" s="14"/>
      <c r="J285" s="14"/>
      <c r="K285" s="20"/>
    </row>
    <row r="286" spans="1:11">
      <c r="A286" s="13"/>
      <c r="B286" s="14"/>
      <c r="C286" s="14"/>
      <c r="D286" s="14"/>
      <c r="E286" s="14"/>
      <c r="F286" s="14"/>
      <c r="G286" s="14"/>
      <c r="H286" s="14"/>
      <c r="I286" s="14"/>
      <c r="J286" s="14"/>
      <c r="K286" s="20"/>
    </row>
    <row r="287" spans="1:11">
      <c r="A287" s="13"/>
      <c r="B287" s="14"/>
      <c r="C287" s="14"/>
      <c r="D287" s="14"/>
      <c r="E287" s="14"/>
      <c r="F287" s="14"/>
      <c r="G287" s="14"/>
      <c r="H287" s="14"/>
      <c r="I287" s="14"/>
      <c r="J287" s="14"/>
      <c r="K287" s="20"/>
    </row>
    <row r="288" spans="1:11">
      <c r="A288" s="13"/>
      <c r="B288" s="14"/>
      <c r="C288" s="14"/>
      <c r="D288" s="14"/>
      <c r="E288" s="14"/>
      <c r="F288" s="14"/>
      <c r="G288" s="14"/>
      <c r="H288" s="14"/>
      <c r="I288" s="14"/>
      <c r="J288" s="14"/>
      <c r="K288" s="20"/>
    </row>
    <row r="289" spans="1:11">
      <c r="A289" s="13"/>
      <c r="B289" s="14"/>
      <c r="C289" s="14"/>
      <c r="D289" s="14"/>
      <c r="E289" s="14"/>
      <c r="F289" s="14"/>
      <c r="G289" s="14"/>
      <c r="H289" s="14"/>
      <c r="I289" s="14"/>
      <c r="J289" s="14"/>
      <c r="K289" s="20"/>
    </row>
    <row r="290" spans="1:11">
      <c r="A290" s="13"/>
      <c r="B290" s="14"/>
      <c r="C290" s="14"/>
      <c r="D290" s="14"/>
      <c r="E290" s="14"/>
      <c r="F290" s="14"/>
      <c r="G290" s="14"/>
      <c r="H290" s="14"/>
      <c r="I290" s="14"/>
      <c r="J290" s="14"/>
      <c r="K290" s="20"/>
    </row>
    <row r="291" spans="1:11">
      <c r="A291" s="13"/>
      <c r="B291" s="14"/>
      <c r="C291" s="14"/>
      <c r="D291" s="14"/>
      <c r="E291" s="14"/>
      <c r="F291" s="14"/>
      <c r="G291" s="14"/>
      <c r="H291" s="14"/>
      <c r="I291" s="14"/>
      <c r="J291" s="14"/>
      <c r="K291" s="20"/>
    </row>
    <row r="292" spans="1:11">
      <c r="A292" s="13"/>
      <c r="B292" s="14"/>
      <c r="C292" s="14"/>
      <c r="D292" s="14"/>
      <c r="E292" s="14"/>
      <c r="F292" s="14"/>
      <c r="G292" s="14"/>
      <c r="H292" s="14"/>
      <c r="I292" s="14"/>
      <c r="J292" s="14"/>
      <c r="K292" s="20"/>
    </row>
    <row r="293" spans="1:11">
      <c r="A293" s="13"/>
      <c r="B293" s="14"/>
      <c r="C293" s="14"/>
      <c r="D293" s="14"/>
      <c r="E293" s="14"/>
      <c r="F293" s="14"/>
      <c r="G293" s="14"/>
      <c r="H293" s="14"/>
      <c r="I293" s="14"/>
      <c r="J293" s="14"/>
      <c r="K293" s="20"/>
    </row>
    <row r="294" spans="1:11">
      <c r="A294" s="13"/>
      <c r="B294" s="14"/>
      <c r="C294" s="14"/>
      <c r="D294" s="14"/>
      <c r="E294" s="14"/>
      <c r="F294" s="14"/>
      <c r="G294" s="14"/>
      <c r="H294" s="14"/>
      <c r="I294" s="14"/>
      <c r="J294" s="14"/>
      <c r="K294" s="20"/>
    </row>
    <row r="295" ht="15.75" spans="1:11">
      <c r="A295" s="13"/>
      <c r="B295" s="14"/>
      <c r="C295" s="14"/>
      <c r="D295" s="14"/>
      <c r="E295" s="14"/>
      <c r="F295" s="14"/>
      <c r="G295" s="14"/>
      <c r="H295" s="14"/>
      <c r="I295" s="14"/>
      <c r="J295" s="14"/>
      <c r="K295" s="20"/>
    </row>
    <row r="296" ht="32.25" customHeight="1" spans="1:11">
      <c r="A296" s="10">
        <v>269.9</v>
      </c>
      <c r="B296" s="10"/>
      <c r="C296" s="11" t="s">
        <v>377</v>
      </c>
      <c r="D296" s="11"/>
      <c r="E296" s="11"/>
      <c r="F296" s="12" t="s">
        <v>378</v>
      </c>
      <c r="G296" s="12"/>
      <c r="H296" s="12"/>
      <c r="I296" s="12"/>
      <c r="J296" s="18">
        <v>44461</v>
      </c>
      <c r="K296" s="19">
        <v>0.583333333333333</v>
      </c>
    </row>
    <row r="297" spans="1:11">
      <c r="A297" s="13"/>
      <c r="B297" s="14"/>
      <c r="C297" s="14"/>
      <c r="D297" s="14"/>
      <c r="E297" s="14"/>
      <c r="F297" s="14"/>
      <c r="G297" s="14"/>
      <c r="H297" s="14"/>
      <c r="I297" s="14"/>
      <c r="J297" s="14"/>
      <c r="K297" s="20"/>
    </row>
    <row r="298" spans="1:11">
      <c r="A298" s="13"/>
      <c r="B298" s="14"/>
      <c r="C298" s="14"/>
      <c r="D298" s="14"/>
      <c r="E298" s="14"/>
      <c r="F298" s="14"/>
      <c r="G298" s="14"/>
      <c r="H298" s="14"/>
      <c r="I298" s="14"/>
      <c r="J298" s="14"/>
      <c r="K298" s="20"/>
    </row>
    <row r="299" spans="1:11">
      <c r="A299" s="13"/>
      <c r="B299" s="14"/>
      <c r="C299" s="14"/>
      <c r="D299" s="14"/>
      <c r="E299" s="14"/>
      <c r="F299" s="14"/>
      <c r="G299" s="14"/>
      <c r="H299" s="14"/>
      <c r="I299" s="14"/>
      <c r="J299" s="14"/>
      <c r="K299" s="20"/>
    </row>
    <row r="300" spans="1:11">
      <c r="A300" s="13"/>
      <c r="B300" s="14"/>
      <c r="C300" s="14"/>
      <c r="D300" s="14"/>
      <c r="E300" s="14"/>
      <c r="F300" s="14"/>
      <c r="G300" s="14"/>
      <c r="H300" s="14"/>
      <c r="I300" s="14"/>
      <c r="J300" s="14"/>
      <c r="K300" s="20"/>
    </row>
    <row r="301" spans="1:11">
      <c r="A301" s="13"/>
      <c r="B301" s="14"/>
      <c r="C301" s="14"/>
      <c r="D301" s="14"/>
      <c r="E301" s="14"/>
      <c r="F301" s="14"/>
      <c r="G301" s="14"/>
      <c r="H301" s="14"/>
      <c r="I301" s="14"/>
      <c r="J301" s="14"/>
      <c r="K301" s="20"/>
    </row>
    <row r="302" spans="1:11">
      <c r="A302" s="13"/>
      <c r="B302" s="14"/>
      <c r="C302" s="14"/>
      <c r="D302" s="14"/>
      <c r="E302" s="14"/>
      <c r="F302" s="14"/>
      <c r="G302" s="14"/>
      <c r="H302" s="14"/>
      <c r="I302" s="14"/>
      <c r="J302" s="14"/>
      <c r="K302" s="20"/>
    </row>
    <row r="303" spans="1:11">
      <c r="A303" s="13"/>
      <c r="B303" s="14"/>
      <c r="C303" s="14"/>
      <c r="D303" s="14"/>
      <c r="E303" s="14"/>
      <c r="F303" s="14"/>
      <c r="G303" s="14"/>
      <c r="H303" s="14"/>
      <c r="I303" s="14"/>
      <c r="J303" s="14"/>
      <c r="K303" s="20"/>
    </row>
    <row r="304" spans="1:11">
      <c r="A304" s="13"/>
      <c r="B304" s="14"/>
      <c r="C304" s="14"/>
      <c r="D304" s="14"/>
      <c r="E304" s="14"/>
      <c r="F304" s="14"/>
      <c r="G304" s="14"/>
      <c r="H304" s="14"/>
      <c r="I304" s="14"/>
      <c r="J304" s="14"/>
      <c r="K304" s="20"/>
    </row>
    <row r="305" spans="1:11">
      <c r="A305" s="13"/>
      <c r="B305" s="14"/>
      <c r="C305" s="14"/>
      <c r="D305" s="14"/>
      <c r="E305" s="14"/>
      <c r="F305" s="14"/>
      <c r="G305" s="14"/>
      <c r="H305" s="14"/>
      <c r="I305" s="14"/>
      <c r="J305" s="14"/>
      <c r="K305" s="20"/>
    </row>
    <row r="306" spans="1:11">
      <c r="A306" s="13"/>
      <c r="B306" s="14"/>
      <c r="C306" s="14"/>
      <c r="D306" s="14"/>
      <c r="E306" s="14"/>
      <c r="F306" s="14"/>
      <c r="G306" s="14"/>
      <c r="H306" s="14"/>
      <c r="I306" s="14"/>
      <c r="J306" s="14"/>
      <c r="K306" s="20"/>
    </row>
    <row r="307" spans="1:11">
      <c r="A307" s="13"/>
      <c r="B307" s="14"/>
      <c r="C307" s="14"/>
      <c r="D307" s="14"/>
      <c r="E307" s="14"/>
      <c r="F307" s="14"/>
      <c r="G307" s="14"/>
      <c r="H307" s="14"/>
      <c r="I307" s="14"/>
      <c r="J307" s="14"/>
      <c r="K307" s="20"/>
    </row>
    <row r="308" ht="15.75" spans="1:11">
      <c r="A308" s="13"/>
      <c r="B308" s="14"/>
      <c r="C308" s="14"/>
      <c r="D308" s="14"/>
      <c r="E308" s="14"/>
      <c r="F308" s="14"/>
      <c r="G308" s="14"/>
      <c r="H308" s="14"/>
      <c r="I308" s="14"/>
      <c r="J308" s="14"/>
      <c r="K308" s="20"/>
    </row>
    <row r="309" ht="39" customHeight="1" spans="1:11">
      <c r="A309" s="15" t="s">
        <v>333</v>
      </c>
      <c r="B309" s="16">
        <f>SUM(A296+A283+A270)/3</f>
        <v>317.44</v>
      </c>
      <c r="C309" s="17" t="s">
        <v>334</v>
      </c>
      <c r="D309" s="17"/>
      <c r="E309" s="17"/>
      <c r="F309" s="17"/>
      <c r="G309" s="17"/>
      <c r="H309" s="17"/>
      <c r="I309" s="17"/>
      <c r="J309" s="17"/>
      <c r="K309" s="17"/>
    </row>
    <row r="310" ht="6" customHeight="1" spans="1:11">
      <c r="A310" s="7"/>
      <c r="B310" s="7"/>
      <c r="C310" s="7"/>
      <c r="D310" s="7"/>
      <c r="E310" s="7"/>
      <c r="F310" s="7"/>
      <c r="G310" s="7"/>
      <c r="H310" s="7"/>
      <c r="I310" s="7"/>
      <c r="J310" s="7"/>
      <c r="K310" s="7"/>
    </row>
    <row r="311" ht="15.75" customHeight="1" spans="1:11">
      <c r="A311" s="8" t="s">
        <v>379</v>
      </c>
      <c r="B311" s="8"/>
      <c r="C311" s="8"/>
      <c r="D311" s="8"/>
      <c r="E311" s="8"/>
      <c r="F311" s="8"/>
      <c r="G311" s="8"/>
      <c r="H311" s="8"/>
      <c r="I311" s="8"/>
      <c r="J311" s="8"/>
      <c r="K311" s="8"/>
    </row>
    <row r="312" ht="15.75" customHeight="1" spans="1:11">
      <c r="A312" s="9" t="s">
        <v>322</v>
      </c>
      <c r="B312" s="9"/>
      <c r="C312" s="9" t="s">
        <v>323</v>
      </c>
      <c r="D312" s="9"/>
      <c r="E312" s="9"/>
      <c r="F312" s="9" t="s">
        <v>324</v>
      </c>
      <c r="G312" s="9"/>
      <c r="H312" s="9"/>
      <c r="I312" s="9"/>
      <c r="J312" s="9" t="s">
        <v>325</v>
      </c>
      <c r="K312" s="9" t="s">
        <v>326</v>
      </c>
    </row>
    <row r="313" ht="30" customHeight="1" spans="1:11">
      <c r="A313" s="10">
        <v>114.55</v>
      </c>
      <c r="B313" s="10"/>
      <c r="C313" s="11" t="s">
        <v>380</v>
      </c>
      <c r="D313" s="11"/>
      <c r="E313" s="11"/>
      <c r="F313" s="12" t="s">
        <v>381</v>
      </c>
      <c r="G313" s="12"/>
      <c r="H313" s="12"/>
      <c r="I313" s="12"/>
      <c r="J313" s="18">
        <v>44459</v>
      </c>
      <c r="K313" s="19">
        <v>0.426388888888889</v>
      </c>
    </row>
    <row r="314" spans="1:11">
      <c r="A314" s="13"/>
      <c r="B314" s="14"/>
      <c r="C314" s="14"/>
      <c r="D314" s="14"/>
      <c r="E314" s="14"/>
      <c r="F314" s="14"/>
      <c r="G314" s="14"/>
      <c r="H314" s="14"/>
      <c r="I314" s="14"/>
      <c r="J314" s="14"/>
      <c r="K314" s="20"/>
    </row>
    <row r="315" spans="1:11">
      <c r="A315" s="13"/>
      <c r="B315" s="14"/>
      <c r="C315" s="14"/>
      <c r="D315" s="14"/>
      <c r="E315" s="14"/>
      <c r="F315" s="14"/>
      <c r="G315" s="14"/>
      <c r="H315" s="14"/>
      <c r="I315" s="14"/>
      <c r="J315" s="14"/>
      <c r="K315" s="20"/>
    </row>
    <row r="316" spans="1:11">
      <c r="A316" s="13"/>
      <c r="B316" s="14"/>
      <c r="C316" s="14"/>
      <c r="D316" s="14"/>
      <c r="E316" s="14"/>
      <c r="F316" s="14"/>
      <c r="G316" s="14"/>
      <c r="H316" s="14"/>
      <c r="I316" s="14"/>
      <c r="J316" s="14"/>
      <c r="K316" s="20"/>
    </row>
    <row r="317" spans="1:11">
      <c r="A317" s="13"/>
      <c r="B317" s="14"/>
      <c r="C317" s="14"/>
      <c r="D317" s="14"/>
      <c r="E317" s="14"/>
      <c r="F317" s="14"/>
      <c r="G317" s="14"/>
      <c r="H317" s="14"/>
      <c r="I317" s="14"/>
      <c r="J317" s="14"/>
      <c r="K317" s="20"/>
    </row>
    <row r="318" spans="1:11">
      <c r="A318" s="13"/>
      <c r="B318" s="14"/>
      <c r="C318" s="14"/>
      <c r="D318" s="14"/>
      <c r="E318" s="14"/>
      <c r="F318" s="14"/>
      <c r="G318" s="14"/>
      <c r="H318" s="14"/>
      <c r="I318" s="14"/>
      <c r="J318" s="14"/>
      <c r="K318" s="20"/>
    </row>
    <row r="319" spans="1:11">
      <c r="A319" s="13"/>
      <c r="B319" s="14"/>
      <c r="C319" s="14"/>
      <c r="D319" s="14"/>
      <c r="E319" s="14"/>
      <c r="F319" s="14"/>
      <c r="G319" s="14"/>
      <c r="H319" s="14"/>
      <c r="I319" s="14"/>
      <c r="J319" s="14"/>
      <c r="K319" s="20"/>
    </row>
    <row r="320" spans="1:11">
      <c r="A320" s="13"/>
      <c r="B320" s="14"/>
      <c r="C320" s="14"/>
      <c r="D320" s="14"/>
      <c r="E320" s="14"/>
      <c r="F320" s="14"/>
      <c r="G320" s="14"/>
      <c r="H320" s="14"/>
      <c r="I320" s="14"/>
      <c r="J320" s="14"/>
      <c r="K320" s="20"/>
    </row>
    <row r="321" spans="1:11">
      <c r="A321" s="13"/>
      <c r="B321" s="14"/>
      <c r="C321" s="14"/>
      <c r="D321" s="14"/>
      <c r="E321" s="14"/>
      <c r="F321" s="14"/>
      <c r="G321" s="14"/>
      <c r="H321" s="14"/>
      <c r="I321" s="14"/>
      <c r="J321" s="14"/>
      <c r="K321" s="20"/>
    </row>
    <row r="322" spans="1:11">
      <c r="A322" s="13"/>
      <c r="B322" s="14"/>
      <c r="C322" s="14"/>
      <c r="D322" s="14"/>
      <c r="E322" s="14"/>
      <c r="F322" s="14"/>
      <c r="G322" s="14"/>
      <c r="H322" s="14"/>
      <c r="I322" s="14"/>
      <c r="J322" s="14"/>
      <c r="K322" s="20"/>
    </row>
    <row r="323" spans="1:11">
      <c r="A323" s="13"/>
      <c r="B323" s="14"/>
      <c r="C323" s="14"/>
      <c r="D323" s="14"/>
      <c r="E323" s="14"/>
      <c r="F323" s="14"/>
      <c r="G323" s="14"/>
      <c r="H323" s="14"/>
      <c r="I323" s="14"/>
      <c r="J323" s="14"/>
      <c r="K323" s="20"/>
    </row>
    <row r="324" spans="1:11">
      <c r="A324" s="13"/>
      <c r="B324" s="14"/>
      <c r="C324" s="14"/>
      <c r="D324" s="14"/>
      <c r="E324" s="14"/>
      <c r="F324" s="14"/>
      <c r="G324" s="14"/>
      <c r="H324" s="14"/>
      <c r="I324" s="14"/>
      <c r="J324" s="14"/>
      <c r="K324" s="20"/>
    </row>
    <row r="325" ht="15.75" spans="1:11">
      <c r="A325" s="13"/>
      <c r="B325" s="14"/>
      <c r="C325" s="14"/>
      <c r="D325" s="14"/>
      <c r="E325" s="14"/>
      <c r="F325" s="14"/>
      <c r="G325" s="14"/>
      <c r="H325" s="14"/>
      <c r="I325" s="14"/>
      <c r="J325" s="14"/>
      <c r="K325" s="20"/>
    </row>
    <row r="326" ht="39" customHeight="1" spans="1:11">
      <c r="A326" s="10">
        <v>130</v>
      </c>
      <c r="B326" s="10"/>
      <c r="C326" s="11" t="s">
        <v>382</v>
      </c>
      <c r="D326" s="11"/>
      <c r="E326" s="11"/>
      <c r="F326" s="12" t="s">
        <v>383</v>
      </c>
      <c r="G326" s="12"/>
      <c r="H326" s="12"/>
      <c r="I326" s="12"/>
      <c r="J326" s="18">
        <v>44459</v>
      </c>
      <c r="K326" s="19">
        <v>0.426388888888889</v>
      </c>
    </row>
    <row r="327" spans="1:11">
      <c r="A327" s="13"/>
      <c r="B327" s="14"/>
      <c r="C327" s="14"/>
      <c r="D327" s="14"/>
      <c r="E327" s="14"/>
      <c r="F327" s="14"/>
      <c r="G327" s="14"/>
      <c r="H327" s="14"/>
      <c r="I327" s="14"/>
      <c r="J327" s="14"/>
      <c r="K327" s="20"/>
    </row>
    <row r="328" spans="1:11">
      <c r="A328" s="13"/>
      <c r="B328" s="14"/>
      <c r="C328" s="14"/>
      <c r="D328" s="14"/>
      <c r="E328" s="14"/>
      <c r="F328" s="14"/>
      <c r="G328" s="14"/>
      <c r="H328" s="14"/>
      <c r="I328" s="14"/>
      <c r="J328" s="14"/>
      <c r="K328" s="20"/>
    </row>
    <row r="329" spans="1:11">
      <c r="A329" s="13"/>
      <c r="B329" s="14"/>
      <c r="C329" s="14"/>
      <c r="D329" s="14"/>
      <c r="E329" s="14"/>
      <c r="F329" s="14"/>
      <c r="G329" s="14"/>
      <c r="H329" s="14"/>
      <c r="I329" s="14"/>
      <c r="J329" s="14"/>
      <c r="K329" s="20"/>
    </row>
    <row r="330" spans="1:11">
      <c r="A330" s="13"/>
      <c r="B330" s="14"/>
      <c r="C330" s="14"/>
      <c r="D330" s="14"/>
      <c r="E330" s="14"/>
      <c r="F330" s="14"/>
      <c r="G330" s="14"/>
      <c r="H330" s="14"/>
      <c r="I330" s="14"/>
      <c r="J330" s="14"/>
      <c r="K330" s="20"/>
    </row>
    <row r="331" spans="1:11">
      <c r="A331" s="13"/>
      <c r="B331" s="14"/>
      <c r="C331" s="14"/>
      <c r="D331" s="14"/>
      <c r="E331" s="14"/>
      <c r="F331" s="14"/>
      <c r="G331" s="14"/>
      <c r="H331" s="14"/>
      <c r="I331" s="14"/>
      <c r="J331" s="14"/>
      <c r="K331" s="20"/>
    </row>
    <row r="332" spans="1:11">
      <c r="A332" s="13"/>
      <c r="B332" s="14"/>
      <c r="C332" s="14"/>
      <c r="D332" s="14"/>
      <c r="E332" s="14"/>
      <c r="F332" s="14"/>
      <c r="G332" s="14"/>
      <c r="H332" s="14"/>
      <c r="I332" s="14"/>
      <c r="J332" s="14"/>
      <c r="K332" s="20"/>
    </row>
    <row r="333" spans="1:11">
      <c r="A333" s="13"/>
      <c r="B333" s="14"/>
      <c r="C333" s="14"/>
      <c r="D333" s="14"/>
      <c r="E333" s="14"/>
      <c r="F333" s="14"/>
      <c r="G333" s="14"/>
      <c r="H333" s="14"/>
      <c r="I333" s="14"/>
      <c r="J333" s="14"/>
      <c r="K333" s="20"/>
    </row>
    <row r="334" spans="1:11">
      <c r="A334" s="13"/>
      <c r="B334" s="14"/>
      <c r="C334" s="14"/>
      <c r="D334" s="14"/>
      <c r="E334" s="14"/>
      <c r="F334" s="14"/>
      <c r="G334" s="14"/>
      <c r="H334" s="14"/>
      <c r="I334" s="14"/>
      <c r="J334" s="14"/>
      <c r="K334" s="20"/>
    </row>
    <row r="335" spans="1:11">
      <c r="A335" s="13"/>
      <c r="B335" s="14"/>
      <c r="C335" s="14"/>
      <c r="D335" s="14"/>
      <c r="E335" s="14"/>
      <c r="F335" s="14"/>
      <c r="G335" s="14"/>
      <c r="H335" s="14"/>
      <c r="I335" s="14"/>
      <c r="J335" s="14"/>
      <c r="K335" s="20"/>
    </row>
    <row r="336" spans="1:11">
      <c r="A336" s="13"/>
      <c r="B336" s="14"/>
      <c r="C336" s="14"/>
      <c r="D336" s="14"/>
      <c r="E336" s="14"/>
      <c r="F336" s="14"/>
      <c r="G336" s="14"/>
      <c r="H336" s="14"/>
      <c r="I336" s="14"/>
      <c r="J336" s="14"/>
      <c r="K336" s="20"/>
    </row>
    <row r="337" spans="1:11">
      <c r="A337" s="13"/>
      <c r="B337" s="14"/>
      <c r="C337" s="14"/>
      <c r="D337" s="14"/>
      <c r="E337" s="14"/>
      <c r="F337" s="14"/>
      <c r="G337" s="14"/>
      <c r="H337" s="14"/>
      <c r="I337" s="14"/>
      <c r="J337" s="14"/>
      <c r="K337" s="20"/>
    </row>
    <row r="338" ht="15.75" spans="1:11">
      <c r="A338" s="13"/>
      <c r="B338" s="14"/>
      <c r="C338" s="14"/>
      <c r="D338" s="14"/>
      <c r="E338" s="14"/>
      <c r="F338" s="14"/>
      <c r="G338" s="14"/>
      <c r="H338" s="14"/>
      <c r="I338" s="14"/>
      <c r="J338" s="14"/>
      <c r="K338" s="20"/>
    </row>
    <row r="339" ht="27" customHeight="1" spans="1:11">
      <c r="A339" s="10">
        <v>104.9</v>
      </c>
      <c r="B339" s="10"/>
      <c r="C339" s="11" t="s">
        <v>384</v>
      </c>
      <c r="D339" s="11"/>
      <c r="E339" s="11"/>
      <c r="F339" s="12" t="s">
        <v>385</v>
      </c>
      <c r="G339" s="12"/>
      <c r="H339" s="12"/>
      <c r="I339" s="12"/>
      <c r="J339" s="18">
        <v>44459</v>
      </c>
      <c r="K339" s="19">
        <v>0.426388888888889</v>
      </c>
    </row>
    <row r="340" spans="1:11">
      <c r="A340" s="13"/>
      <c r="B340" s="14"/>
      <c r="C340" s="14"/>
      <c r="D340" s="14"/>
      <c r="E340" s="14"/>
      <c r="F340" s="14"/>
      <c r="G340" s="14"/>
      <c r="H340" s="14"/>
      <c r="I340" s="14"/>
      <c r="J340" s="14"/>
      <c r="K340" s="20"/>
    </row>
    <row r="341" spans="1:11">
      <c r="A341" s="13"/>
      <c r="B341" s="14"/>
      <c r="C341" s="14"/>
      <c r="D341" s="14"/>
      <c r="E341" s="14"/>
      <c r="F341" s="14"/>
      <c r="G341" s="14"/>
      <c r="H341" s="14"/>
      <c r="I341" s="14"/>
      <c r="J341" s="14"/>
      <c r="K341" s="20"/>
    </row>
    <row r="342" spans="1:11">
      <c r="A342" s="13"/>
      <c r="B342" s="14"/>
      <c r="C342" s="14"/>
      <c r="D342" s="14"/>
      <c r="E342" s="14"/>
      <c r="F342" s="14"/>
      <c r="G342" s="14"/>
      <c r="H342" s="14"/>
      <c r="I342" s="14"/>
      <c r="J342" s="14"/>
      <c r="K342" s="20"/>
    </row>
    <row r="343" spans="1:11">
      <c r="A343" s="13"/>
      <c r="B343" s="14"/>
      <c r="C343" s="14"/>
      <c r="D343" s="14"/>
      <c r="E343" s="14"/>
      <c r="F343" s="14"/>
      <c r="G343" s="14"/>
      <c r="H343" s="14"/>
      <c r="I343" s="14"/>
      <c r="J343" s="14"/>
      <c r="K343" s="20"/>
    </row>
    <row r="344" spans="1:11">
      <c r="A344" s="13"/>
      <c r="B344" s="14"/>
      <c r="C344" s="14"/>
      <c r="D344" s="14"/>
      <c r="E344" s="14"/>
      <c r="F344" s="14"/>
      <c r="G344" s="14"/>
      <c r="H344" s="14"/>
      <c r="I344" s="14"/>
      <c r="J344" s="14"/>
      <c r="K344" s="20"/>
    </row>
    <row r="345" spans="1:11">
      <c r="A345" s="13"/>
      <c r="B345" s="14"/>
      <c r="C345" s="14"/>
      <c r="D345" s="14"/>
      <c r="E345" s="14"/>
      <c r="F345" s="14"/>
      <c r="G345" s="14"/>
      <c r="H345" s="14"/>
      <c r="I345" s="14"/>
      <c r="J345" s="14"/>
      <c r="K345" s="20"/>
    </row>
    <row r="346" spans="1:11">
      <c r="A346" s="13"/>
      <c r="B346" s="14"/>
      <c r="C346" s="14"/>
      <c r="D346" s="14"/>
      <c r="E346" s="14"/>
      <c r="F346" s="14"/>
      <c r="G346" s="14"/>
      <c r="H346" s="14"/>
      <c r="I346" s="14"/>
      <c r="J346" s="14"/>
      <c r="K346" s="20"/>
    </row>
    <row r="347" spans="1:11">
      <c r="A347" s="13"/>
      <c r="B347" s="14"/>
      <c r="C347" s="14"/>
      <c r="D347" s="14"/>
      <c r="E347" s="14"/>
      <c r="F347" s="14"/>
      <c r="G347" s="14"/>
      <c r="H347" s="14"/>
      <c r="I347" s="14"/>
      <c r="J347" s="14"/>
      <c r="K347" s="20"/>
    </row>
    <row r="348" spans="1:11">
      <c r="A348" s="13"/>
      <c r="B348" s="14"/>
      <c r="C348" s="14"/>
      <c r="D348" s="14"/>
      <c r="E348" s="14"/>
      <c r="F348" s="14"/>
      <c r="G348" s="14"/>
      <c r="H348" s="14"/>
      <c r="I348" s="14"/>
      <c r="J348" s="14"/>
      <c r="K348" s="20"/>
    </row>
    <row r="349" spans="1:11">
      <c r="A349" s="13"/>
      <c r="B349" s="14"/>
      <c r="C349" s="14"/>
      <c r="D349" s="14"/>
      <c r="E349" s="14"/>
      <c r="F349" s="14"/>
      <c r="G349" s="14"/>
      <c r="H349" s="14"/>
      <c r="I349" s="14"/>
      <c r="J349" s="14"/>
      <c r="K349" s="20"/>
    </row>
    <row r="350" spans="1:11">
      <c r="A350" s="13"/>
      <c r="B350" s="14"/>
      <c r="C350" s="14"/>
      <c r="D350" s="14"/>
      <c r="E350" s="14"/>
      <c r="F350" s="14"/>
      <c r="G350" s="14"/>
      <c r="H350" s="14"/>
      <c r="I350" s="14"/>
      <c r="J350" s="14"/>
      <c r="K350" s="20"/>
    </row>
    <row r="351" ht="15.75" spans="1:11">
      <c r="A351" s="13"/>
      <c r="B351" s="14"/>
      <c r="C351" s="14"/>
      <c r="D351" s="14"/>
      <c r="E351" s="14"/>
      <c r="F351" s="14"/>
      <c r="G351" s="14"/>
      <c r="H351" s="14"/>
      <c r="I351" s="14"/>
      <c r="J351" s="14"/>
      <c r="K351" s="20"/>
    </row>
    <row r="352" ht="39" customHeight="1" spans="1:11">
      <c r="A352" s="15" t="s">
        <v>333</v>
      </c>
      <c r="B352" s="16">
        <f>SUM(A339+A326+A313)/3</f>
        <v>116.483333333333</v>
      </c>
      <c r="C352" s="17" t="s">
        <v>386</v>
      </c>
      <c r="D352" s="17"/>
      <c r="E352" s="17"/>
      <c r="F352" s="17"/>
      <c r="G352" s="17"/>
      <c r="H352" s="17"/>
      <c r="I352" s="17"/>
      <c r="J352" s="17"/>
      <c r="K352" s="17"/>
    </row>
  </sheetData>
  <mergeCells count="128">
    <mergeCell ref="A1:K1"/>
    <mergeCell ref="A2:K2"/>
    <mergeCell ref="A3:K3"/>
    <mergeCell ref="A4:K4"/>
    <mergeCell ref="A5:K5"/>
    <mergeCell ref="A6:K6"/>
    <mergeCell ref="A7:K7"/>
    <mergeCell ref="A8:K8"/>
    <mergeCell ref="A9:K9"/>
    <mergeCell ref="A10:B10"/>
    <mergeCell ref="C10:E10"/>
    <mergeCell ref="F10:I10"/>
    <mergeCell ref="A11:B11"/>
    <mergeCell ref="C11:E11"/>
    <mergeCell ref="F11:I11"/>
    <mergeCell ref="A24:B24"/>
    <mergeCell ref="C24:E24"/>
    <mergeCell ref="F24:I24"/>
    <mergeCell ref="A37:B37"/>
    <mergeCell ref="C37:E37"/>
    <mergeCell ref="F37:I37"/>
    <mergeCell ref="C50:K50"/>
    <mergeCell ref="A51:K51"/>
    <mergeCell ref="A52:K52"/>
    <mergeCell ref="A53:B53"/>
    <mergeCell ref="C53:E53"/>
    <mergeCell ref="F53:I53"/>
    <mergeCell ref="A54:B54"/>
    <mergeCell ref="C54:E54"/>
    <mergeCell ref="F54:I54"/>
    <mergeCell ref="A67:B67"/>
    <mergeCell ref="C67:E67"/>
    <mergeCell ref="F67:I67"/>
    <mergeCell ref="A80:B80"/>
    <mergeCell ref="C80:E80"/>
    <mergeCell ref="F80:I80"/>
    <mergeCell ref="C93:K93"/>
    <mergeCell ref="A94:K94"/>
    <mergeCell ref="A95:K95"/>
    <mergeCell ref="A96:K96"/>
    <mergeCell ref="A97:B97"/>
    <mergeCell ref="C97:E97"/>
    <mergeCell ref="F97:I97"/>
    <mergeCell ref="A98:B98"/>
    <mergeCell ref="C98:E98"/>
    <mergeCell ref="F98:I98"/>
    <mergeCell ref="A111:B111"/>
    <mergeCell ref="C111:E111"/>
    <mergeCell ref="F111:I111"/>
    <mergeCell ref="A124:B124"/>
    <mergeCell ref="C124:E124"/>
    <mergeCell ref="F124:I124"/>
    <mergeCell ref="C137:K137"/>
    <mergeCell ref="A138:K138"/>
    <mergeCell ref="A139:K139"/>
    <mergeCell ref="A140:B140"/>
    <mergeCell ref="C140:E140"/>
    <mergeCell ref="F140:I140"/>
    <mergeCell ref="A141:B141"/>
    <mergeCell ref="C141:E141"/>
    <mergeCell ref="F141:I141"/>
    <mergeCell ref="A154:B154"/>
    <mergeCell ref="C154:E154"/>
    <mergeCell ref="F154:I154"/>
    <mergeCell ref="A167:B167"/>
    <mergeCell ref="C167:E167"/>
    <mergeCell ref="F167:I167"/>
    <mergeCell ref="C180:K180"/>
    <mergeCell ref="A181:K181"/>
    <mergeCell ref="A182:K182"/>
    <mergeCell ref="A183:B183"/>
    <mergeCell ref="C183:E183"/>
    <mergeCell ref="F183:I183"/>
    <mergeCell ref="A184:B184"/>
    <mergeCell ref="C184:E184"/>
    <mergeCell ref="F184:I184"/>
    <mergeCell ref="A197:B197"/>
    <mergeCell ref="C197:E197"/>
    <mergeCell ref="F197:I197"/>
    <mergeCell ref="A210:B210"/>
    <mergeCell ref="C210:E210"/>
    <mergeCell ref="F210:I210"/>
    <mergeCell ref="C223:K223"/>
    <mergeCell ref="A224:K224"/>
    <mergeCell ref="A225:K225"/>
    <mergeCell ref="A226:B226"/>
    <mergeCell ref="C226:E226"/>
    <mergeCell ref="F226:I226"/>
    <mergeCell ref="A227:B227"/>
    <mergeCell ref="C227:E227"/>
    <mergeCell ref="F227:I227"/>
    <mergeCell ref="A240:B240"/>
    <mergeCell ref="C240:E240"/>
    <mergeCell ref="F240:I240"/>
    <mergeCell ref="A253:B253"/>
    <mergeCell ref="C253:E253"/>
    <mergeCell ref="F253:I253"/>
    <mergeCell ref="C266:K266"/>
    <mergeCell ref="A267:K267"/>
    <mergeCell ref="A268:K268"/>
    <mergeCell ref="A269:B269"/>
    <mergeCell ref="C269:E269"/>
    <mergeCell ref="F269:I269"/>
    <mergeCell ref="A270:B270"/>
    <mergeCell ref="C270:E270"/>
    <mergeCell ref="F270:I270"/>
    <mergeCell ref="A283:B283"/>
    <mergeCell ref="C283:E283"/>
    <mergeCell ref="F283:I283"/>
    <mergeCell ref="A296:B296"/>
    <mergeCell ref="C296:E296"/>
    <mergeCell ref="F296:I296"/>
    <mergeCell ref="C309:K309"/>
    <mergeCell ref="A310:K310"/>
    <mergeCell ref="A311:K311"/>
    <mergeCell ref="A312:B312"/>
    <mergeCell ref="C312:E312"/>
    <mergeCell ref="F312:I312"/>
    <mergeCell ref="A313:B313"/>
    <mergeCell ref="C313:E313"/>
    <mergeCell ref="F313:I313"/>
    <mergeCell ref="A326:B326"/>
    <mergeCell ref="C326:E326"/>
    <mergeCell ref="F326:I326"/>
    <mergeCell ref="A339:B339"/>
    <mergeCell ref="C339:E339"/>
    <mergeCell ref="F339:I339"/>
    <mergeCell ref="C352:K352"/>
  </mergeCells>
  <hyperlinks>
    <hyperlink ref="F11" r:id="rId2" display="https://www.cobasi.com.br/escova-de-roupas-condor-com-base-de-madeira-e-cerdas-macias-900181645/p?idsku=900116405&amp;gclid=CjwKCAjwj8eJBhA5EiwAg3z0m7UZT53H6P0y6ffu6hKY94ca3HcVyHg-qzrw1a6fVVub7qdpO1G91BoCdqoQAvD_BwE"/>
    <hyperlink ref="F24" r:id="rId3" display="https://www.elastobor.com.br/escova-de-roupas-condor-com-base-de-madeira-e-cerdas-macias/p?idsku=161637004&amp;gclid=CjwKCAjwj8eJBhA5EiwAg3z0m7tL9qGa8CswGfUgHCDpS5b_iwrXOLrTUUIRlskc-OTdn5MT6-KCqxoCf9EQAvD_BwE"/>
    <hyperlink ref="F37" r:id="rId4" display="https://produto.mercadolivre.com.br/MLB-1603285544-escova-de-madeira-para-limpeza-de-tecidos-e-couro-condor-_JM"/>
    <hyperlink ref="F54" r:id="rId5" display="https://www.redelease.com.br/catalog/product/view/id/1645/s/resina-epoxi-transparente-com-endurecedor-01-kg/?gclid=CjwKCAjwh5qLBhALEiwAioodsxjq219PAbRyQhQsWvYjcShmCpOR8ff3CrSsw5SCbebVCalPUPmwqxoC3AEQAvD_BwE"/>
    <hyperlink ref="F80" r:id="rId6" display="https://www.americanas.com.br/produto/30429905?sellerId=9413191000198&amp;epar=bp_pl_00_go_bs_todas_geral_gmv&amp;opn=YSMESP&amp;WT.srch=1&amp;gclid=CjwKCAjwh5qLBhALEiwAioodswyHGj-CjLOJA9vScBpKSSv7PCsTGF5JzJg2IKbzsvLi9qGEGY_iwBoCc8EQAvD_BwE"/>
    <hyperlink ref="F98" r:id="rId7" display="https://liell.com.br/po-de-brita"/>
    <hyperlink ref="F111" r:id="rId8" display="https://blocos-fantinato.lojaintegrada.com.br/po-de-pedra-m3?utm_source=Site&amp;utm_medium=GoogleMerchant&amp;utm_campaign=GoogleMerchant"/>
    <hyperlink ref="F124" r:id="rId9" display="https://www.canarinhoconstrucao.com.br/material-basico/areia/areia-po-de-pedra-m?parceiro=1580"/>
    <hyperlink ref="F141" r:id="rId10" display="https://www.globalpedras.com.br/pedra-quartzito-serrada-tipo-exportacao?utm_source=Site&amp;utm_medium=GoogleMerchant&amp;utm_campaign=GoogleMerchant&amp;sku=T5HPGTRLC-clara"/>
    <hyperlink ref="F154" r:id="rId11" display="https://produto.mercadolivre.com.br/MLB-1153422366-pedra-so-tome-branca-serrada-premium-57x57-cm-_JM"/>
    <hyperlink ref="F167" r:id="rId12" display="https://produto.mercadolivre.com.br/MLB-1261929383-pedra-quartzito-serrada-15x30-mesclada-consultar-frete-_JM"/>
    <hyperlink ref="F184" r:id="rId13" display="https://www.hiperfer.com.br/glifosato-mademato-plus-10-litro-pronto-uso-1-dipil?utm_source=google&amp;utm_medium=Shopping&amp;utm_campaign=glifosato-mademato-plus-10-litro-pronto-uso-1-dipil&amp;inStock"/>
    <hyperlink ref="F197" r:id="rId14" display="https://www.abaraujo.com/glifosato-mademato?parceiro=4551"/>
    <hyperlink ref="F210" r:id="rId15" display="https://www.bomcultivo.com/herbicida-mademato-plus-pronto-uso?utm_source=google&amp;utm_medium=Shopping&amp;utm_campaign=herbicida-mademato-plus-pronto-uso&amp;inStock"/>
    <hyperlink ref="F227" r:id="rId16" display="https://www.petz.com.br/produto/fungicida-forth-pronto-uso-500ml-146091?utm_source=google&amp;utm_medium=flp&amp;gclid=CjwKCAjwzaSLBhBJEiwAJSRokgTGaVyeipml9fcivijC5W1dvIneBm_DHbiv2crdUsrHIHqtqRRPrBoC7GsQAvD_BwE"/>
    <hyperlink ref="F240" r:id="rId17" display="https://www.cobasi.com.br/fungicida-forth-pronto-uso-tecnutri-3863491/p?idsku=863491&amp;gclid=CjwKCAjwzaSLBhBJEiwAJSRokkrxo1FmTmMMtioAkmDTgnxHE-fxBVmiT1_dxrtzd6KZK4-B_ivdrRoCb7sQAvD_BwE"/>
    <hyperlink ref="F253" r:id="rId18" display="https://www.plantei.com.br/defensivos/fungicida/forth-fungicida-a-base-de-cobre-500ml-pronto-para-uso?parceiro=3092"/>
    <hyperlink ref="F270" r:id="rId19" display="https://loja.pontodoaco.net/barra-chata-2-1-2x1-2-6m"/>
    <hyperlink ref="F283" r:id="rId20" display="https://loja.arcelormittal.com.br/barra-chata-2-1-2-x-1-2-6-metros/p"/>
    <hyperlink ref="F296" r:id="rId21" display="https://www.obramax.com.br/barra-chata-aco-carbono-2x12-6m-89213635.html"/>
    <hyperlink ref="F313" r:id="rId22" display="https://laboratorio.dentalcremer.com.br/binder-silicato-de-etila-40-defama-655124.html"/>
    <hyperlink ref="F326" r:id="rId23" display="https://www.dentalmaconequi.com.br/binder-silicato-de-etila-famethil-40-900-ml-defama/p"/>
    <hyperlink ref="F339" r:id="rId24" display="https://www.suryadental.com.br/binder-silicato-de-etila-40-defama.html"/>
  </hyperlinks>
  <pageMargins left="0.511805555555556" right="0.511805555555556" top="0.7875" bottom="0.7875" header="0.511811023622047" footer="0.511811023622047"/>
  <pageSetup paperSize="9" orientation="portrait" horizontalDpi="300" verticalDpi="300"/>
  <headerFooter/>
  <drawing r:id="rId1"/>
</worksheet>
</file>

<file path=docProps/app.xml><?xml version="1.0" encoding="utf-8"?>
<Properties xmlns="http://schemas.openxmlformats.org/officeDocument/2006/extended-properties" xmlns:vt="http://schemas.openxmlformats.org/officeDocument/2006/docPropsVTypes">
  <Application>LibreOffice/7.2.5.2$Windows_X86_64 LibreOffice_project/499f9727c189e6ef3471021d6132d4c694f357e5</Application>
  <HeadingPairs>
    <vt:vector size="2" baseType="variant">
      <vt:variant>
        <vt:lpstr>工作表</vt:lpstr>
      </vt:variant>
      <vt:variant>
        <vt:i4>7</vt:i4>
      </vt:variant>
    </vt:vector>
  </HeadingPairs>
  <TitlesOfParts>
    <vt:vector size="7" baseType="lpstr">
      <vt:lpstr>Planilha</vt:lpstr>
      <vt:lpstr>Memória</vt:lpstr>
      <vt:lpstr>Orç Sintético</vt:lpstr>
      <vt:lpstr>Cronograma</vt:lpstr>
      <vt:lpstr>BDI</vt:lpstr>
      <vt:lpstr>Composições</vt:lpstr>
      <vt:lpstr>Cotações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Cliente</dc:creator>
  <cp:lastModifiedBy>05996834650</cp:lastModifiedBy>
  <cp:revision>5</cp:revision>
  <dcterms:created xsi:type="dcterms:W3CDTF">2014-07-03T12:29:00Z</dcterms:created>
  <cp:lastPrinted>2022-02-10T14:20:00Z</cp:lastPrinted>
  <dcterms:modified xsi:type="dcterms:W3CDTF">2022-04-19T18:27:21Z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1033-11.2.0.10463</vt:lpwstr>
  </property>
  <property fmtid="{D5CDD505-2E9C-101B-9397-08002B2CF9AE}" pid="3" name="ICV">
    <vt:lpwstr>3FCA232704004E63A80B5B54BE7FE4AE</vt:lpwstr>
  </property>
</Properties>
</file>